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hiln_000\Documents\"/>
    </mc:Choice>
  </mc:AlternateContent>
  <bookViews>
    <workbookView xWindow="0" yWindow="0" windowWidth="18930" windowHeight="9195"/>
  </bookViews>
  <sheets>
    <sheet name="Sheet1" sheetId="1" r:id="rId1"/>
  </sheets>
  <externalReferences>
    <externalReference r:id="rId2"/>
  </externalReferences>
  <definedNames>
    <definedName name="DEMO_SYMBOL_LIST">'[1]ToS RTD variable'!$E$3:$E$22</definedName>
    <definedName name="DEMO_TICK_SIZE_VALUE">Sheet1!$E$3:$G$29</definedName>
    <definedName name="Option_Direction">Sheet1!$A$41:$A$42</definedName>
    <definedName name="SCORE_LOOKUP">[1]Futures_RANK!$A$2:$K$17</definedName>
  </definedNames>
  <calcPr calcId="152511" iterate="1" iterateCount="100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6" i="1" l="1"/>
  <c r="J18" i="1"/>
  <c r="T12" i="1"/>
  <c r="Q12" i="1"/>
  <c r="P12" i="1"/>
  <c r="O12" i="1"/>
  <c r="T11" i="1"/>
  <c r="Q11" i="1"/>
  <c r="P11" i="1"/>
  <c r="O11" i="1"/>
  <c r="T10" i="1"/>
  <c r="P10" i="1"/>
  <c r="O10" i="1"/>
  <c r="T9" i="1"/>
  <c r="P9" i="1"/>
  <c r="O9" i="1"/>
  <c r="T8" i="1"/>
  <c r="P8" i="1"/>
  <c r="O8" i="1"/>
  <c r="T7" i="1"/>
  <c r="P7" i="1"/>
  <c r="O7" i="1"/>
  <c r="T6" i="1"/>
  <c r="P6" i="1"/>
  <c r="O6" i="1"/>
  <c r="T5" i="1"/>
  <c r="P5" i="1"/>
  <c r="O5" i="1"/>
  <c r="T4" i="1"/>
  <c r="P4" i="1"/>
  <c r="O4" i="1"/>
  <c r="T3" i="1"/>
  <c r="P3" i="1"/>
  <c r="O3" i="1"/>
  <c r="K12" i="1"/>
  <c r="L12" i="1"/>
  <c r="K11" i="1"/>
  <c r="L11" i="1"/>
  <c r="K7" i="1"/>
  <c r="L5" i="1"/>
  <c r="L4" i="1"/>
  <c r="K4" i="1"/>
  <c r="K8" i="1"/>
  <c r="I33" i="1"/>
  <c r="L7" i="1"/>
  <c r="K22" i="1"/>
  <c r="I16" i="1"/>
  <c r="I27" i="1"/>
  <c r="K5" i="1"/>
  <c r="K19" i="1"/>
  <c r="K6" i="1"/>
  <c r="L6" i="1"/>
  <c r="L8" i="1"/>
  <c r="K20" i="1"/>
  <c r="K21" i="1"/>
  <c r="L9" i="1"/>
  <c r="K10" i="1"/>
  <c r="L3" i="1"/>
  <c r="L10" i="1"/>
  <c r="K3" i="1"/>
  <c r="K9" i="1"/>
  <c r="Q8" i="1" l="1"/>
  <c r="R8" i="1" s="1"/>
  <c r="Q6" i="1"/>
  <c r="R6" i="1" s="1"/>
  <c r="Q5" i="1"/>
  <c r="R5" i="1" s="1"/>
  <c r="R12" i="1"/>
  <c r="Q4" i="1"/>
  <c r="R4" i="1" s="1"/>
  <c r="S9" i="1"/>
  <c r="S7" i="1"/>
  <c r="S8" i="1"/>
  <c r="U12" i="1"/>
  <c r="U11" i="1"/>
  <c r="S5" i="1"/>
  <c r="S3" i="1"/>
  <c r="S4" i="1"/>
  <c r="S6" i="1"/>
  <c r="S10" i="1"/>
  <c r="Q3" i="1"/>
  <c r="R3" i="1" s="1"/>
  <c r="Q9" i="1"/>
  <c r="R9" i="1" s="1"/>
  <c r="Q10" i="1"/>
  <c r="R10" i="1" s="1"/>
  <c r="Q7" i="1"/>
  <c r="R7" i="1" s="1"/>
  <c r="R11" i="1" l="1"/>
</calcChain>
</file>

<file path=xl/comments1.xml><?xml version="1.0" encoding="utf-8"?>
<comments xmlns="http://schemas.openxmlformats.org/spreadsheetml/2006/main">
  <authors>
    <author>philn_000</author>
  </authors>
  <commentList>
    <comment ref="A41" authorId="0" shapeId="0">
      <text>
        <r>
          <rPr>
            <sz val="9"/>
            <color indexed="81"/>
            <rFont val="Tahoma"/>
            <family val="2"/>
          </rPr>
          <t xml:space="preserve">
DO NOT CHANGE
THESE TWO CELLS. 
NEEDED FOR OPTIONS 
DIRECTION</t>
        </r>
      </text>
    </comment>
  </commentList>
</comments>
</file>

<file path=xl/sharedStrings.xml><?xml version="1.0" encoding="utf-8"?>
<sst xmlns="http://schemas.openxmlformats.org/spreadsheetml/2006/main" count="59" uniqueCount="46">
  <si>
    <t>Tick Size</t>
  </si>
  <si>
    <t>Tick Value</t>
  </si>
  <si>
    <t>Inst</t>
  </si>
  <si>
    <t>BID</t>
  </si>
  <si>
    <t>ASK</t>
  </si>
  <si>
    <t>Long</t>
  </si>
  <si>
    <t>Short</t>
  </si>
  <si>
    <t>tick Profit</t>
  </si>
  <si>
    <t>Trade Profit</t>
  </si>
  <si>
    <t>LOCKED</t>
  </si>
  <si>
    <t>/ES</t>
  </si>
  <si>
    <t>/6B</t>
  </si>
  <si>
    <t>/M6E</t>
  </si>
  <si>
    <t>/GC</t>
  </si>
  <si>
    <t>/NQ</t>
  </si>
  <si>
    <t>/6A</t>
  </si>
  <si>
    <t>/6C</t>
  </si>
  <si>
    <t>/CL</t>
  </si>
  <si>
    <t>/YG</t>
  </si>
  <si>
    <t>/YM</t>
  </si>
  <si>
    <t>/6N</t>
  </si>
  <si>
    <t>/DX</t>
  </si>
  <si>
    <t>/M6A</t>
  </si>
  <si>
    <t>Instr</t>
  </si>
  <si>
    <t>Strike</t>
  </si>
  <si>
    <t>Direction</t>
  </si>
  <si>
    <t xml:space="preserve">Symbol: </t>
  </si>
  <si>
    <t>P</t>
  </si>
  <si>
    <t>Expiration</t>
  </si>
  <si>
    <t>OPTION SYMBOL GENERATOR</t>
  </si>
  <si>
    <r>
      <t>CTRL+SHIFT+:</t>
    </r>
    <r>
      <rPr>
        <sz val="12"/>
        <color rgb="FF777777"/>
        <rFont val="Arial"/>
        <family val="2"/>
      </rPr>
      <t> to insert the current time</t>
    </r>
  </si>
  <si>
    <r>
      <t>CTRL+ ;</t>
    </r>
    <r>
      <rPr>
        <sz val="12"/>
        <color rgb="FF777777"/>
        <rFont val="Arial"/>
        <family val="2"/>
      </rPr>
      <t> to enter the current date</t>
    </r>
  </si>
  <si>
    <t>Expire Date Format</t>
  </si>
  <si>
    <t>YYMMDD</t>
  </si>
  <si>
    <t>C</t>
  </si>
  <si>
    <t>OPEN Date/Time</t>
  </si>
  <si>
    <t>CLOSE Date/Time</t>
  </si>
  <si>
    <t xml:space="preserve">BID: </t>
  </si>
  <si>
    <t xml:space="preserve">ASK: </t>
  </si>
  <si>
    <t>NFLX</t>
  </si>
  <si>
    <t>DELTA:</t>
  </si>
  <si>
    <t xml:space="preserve">THETA: </t>
  </si>
  <si>
    <t>/6E</t>
  </si>
  <si>
    <t>EUR/AUD</t>
  </si>
  <si>
    <t>EUR/CAD</t>
  </si>
  <si>
    <t>Insert Instruments of choice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</si>
</sst>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rgb="FFFF0000"/>
      <name val="Arial"/>
      <family val="2"/>
    </font>
    <font>
      <sz val="12"/>
      <color rgb="FF777777"/>
      <name val="Arial"/>
      <family val="2"/>
    </font>
    <font>
      <sz val="36"/>
      <color theme="0"/>
      <name val="Calibri"/>
      <family val="2"/>
      <scheme val="minor"/>
    </font>
    <font>
      <sz val="9"/>
      <color indexed="81"/>
      <name val="Tahoma"/>
      <family val="2"/>
    </font>
    <font>
      <sz val="28"/>
      <color theme="0"/>
      <name val="Calibri"/>
      <family val="2"/>
      <scheme val="minor"/>
    </font>
    <font>
      <sz val="26"/>
      <color theme="0"/>
      <name val="Calibri"/>
      <family val="2"/>
      <scheme val="minor"/>
    </font>
    <font>
      <b/>
      <sz val="36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7" tint="0.59996337778862885"/>
      </left>
      <right/>
      <top style="thin">
        <color theme="7" tint="0.59996337778862885"/>
      </top>
      <bottom/>
      <diagonal/>
    </border>
    <border>
      <left/>
      <right/>
      <top style="thin">
        <color theme="7" tint="0.59996337778862885"/>
      </top>
      <bottom/>
      <diagonal/>
    </border>
    <border>
      <left/>
      <right style="thin">
        <color theme="7" tint="0.59996337778862885"/>
      </right>
      <top style="thin">
        <color theme="7" tint="0.59996337778862885"/>
      </top>
      <bottom/>
      <diagonal/>
    </border>
    <border>
      <left style="thin">
        <color theme="7" tint="0.59996337778862885"/>
      </left>
      <right/>
      <top/>
      <bottom style="thin">
        <color theme="7" tint="0.59996337778862885"/>
      </bottom>
      <diagonal/>
    </border>
    <border>
      <left/>
      <right/>
      <top/>
      <bottom style="thin">
        <color theme="7" tint="0.59996337778862885"/>
      </bottom>
      <diagonal/>
    </border>
    <border>
      <left/>
      <right style="thin">
        <color theme="7" tint="0.59996337778862885"/>
      </right>
      <top/>
      <bottom style="thin">
        <color theme="7" tint="0.59996337778862885"/>
      </bottom>
      <diagonal/>
    </border>
    <border>
      <left style="thin">
        <color theme="7" tint="0.59996337778862885"/>
      </left>
      <right/>
      <top/>
      <bottom/>
      <diagonal/>
    </border>
    <border>
      <left/>
      <right style="thin">
        <color theme="7" tint="0.59996337778862885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0" xfId="0" applyFont="1"/>
    <xf numFmtId="0" fontId="5" fillId="2" borderId="0" xfId="0" applyNumberFormat="1" applyFont="1" applyFill="1" applyAlignment="1">
      <alignment vertical="center"/>
    </xf>
    <xf numFmtId="0" fontId="2" fillId="0" borderId="9" xfId="0" applyFont="1" applyBorder="1"/>
    <xf numFmtId="0" fontId="2" fillId="0" borderId="10" xfId="0" applyFont="1" applyBorder="1"/>
    <xf numFmtId="22" fontId="0" fillId="0" borderId="0" xfId="0" applyNumberFormat="1"/>
    <xf numFmtId="0" fontId="0" fillId="0" borderId="0" xfId="0" applyFill="1" applyBorder="1"/>
    <xf numFmtId="14" fontId="0" fillId="0" borderId="0" xfId="0" applyNumberFormat="1"/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/>
    </xf>
    <xf numFmtId="0" fontId="7" fillId="2" borderId="12" xfId="0" applyFont="1" applyFill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0" fontId="7" fillId="2" borderId="17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7" fillId="2" borderId="14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7" fillId="2" borderId="16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22" fontId="9" fillId="2" borderId="0" xfId="0" applyNumberFormat="1" applyFont="1" applyFill="1" applyAlignment="1">
      <alignment horizontal="center" vertical="center"/>
    </xf>
    <xf numFmtId="0" fontId="0" fillId="3" borderId="19" xfId="0" applyFill="1" applyBorder="1" applyAlignment="1"/>
    <xf numFmtId="0" fontId="0" fillId="3" borderId="20" xfId="0" applyFill="1" applyBorder="1" applyAlignment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2" borderId="21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</cellXfs>
  <cellStyles count="1">
    <cellStyle name="Normal" xfId="0" builtinId="0"/>
  </cellStyles>
  <dxfs count="3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tos.rtd">
      <tp>
        <v>1.1207</v>
        <stp/>
        <stp>ASK</stp>
        <stp>/M6E</stp>
        <tr r="L9" s="1"/>
      </tp>
      <tp>
        <v>1.1206</v>
        <stp/>
        <stp>BID</stp>
        <stp>/M6E</stp>
        <tr r="K9" s="1"/>
      </tp>
      <tp>
        <v>0</v>
        <stp/>
        <stp>DELTA</stp>
        <stp>.NFLX160429P109</stp>
        <tr r="K21" s="1"/>
      </tp>
      <tp>
        <v>0</v>
        <stp/>
        <stp>THETA</stp>
        <stp>.NFLX160429P109</stp>
        <tr r="K22" s="1"/>
      </tp>
      <tp>
        <v>19.350000000000001</v>
        <stp/>
        <stp>ASK</stp>
        <stp>.NFLX160429P109</stp>
        <tr r="K20" s="1"/>
      </tp>
      <tp>
        <v>18.850000000000001</v>
        <stp/>
        <stp>BID</stp>
        <stp>.NFLX160429P109</stp>
        <tr r="K19" s="1"/>
      </tp>
      <tp>
        <v>90.5</v>
        <stp/>
        <stp>MARK</stp>
        <stp>NFLX</stp>
        <tr r="I16" s="1"/>
      </tp>
      <tp t="e">
        <v>#N/A</v>
        <stp/>
        <stp>ASK</stp>
        <stp/>
        <tr r="L12" s="1"/>
        <tr r="L11" s="1"/>
      </tp>
      <tp>
        <v>1.5551900000000001</v>
        <stp/>
        <stp>BID</stp>
        <stp>EUR/AUD</stp>
        <tr r="K6" s="1"/>
        <tr r="I33" s="1"/>
      </tp>
      <tp>
        <v>1.5556700000000001</v>
        <stp/>
        <stp>ASK</stp>
        <stp>EUR/AUD</stp>
        <tr r="L6" s="1"/>
      </tp>
      <tp t="e">
        <v>#N/A</v>
        <stp/>
        <stp>BID</stp>
        <stp/>
        <tr r="K12" s="1"/>
        <tr r="K11" s="1"/>
      </tp>
      <tp>
        <v>1.4722299999999999</v>
        <stp/>
        <stp>BID</stp>
        <stp>EUR/CAD</stp>
        <tr r="I27" s="1"/>
      </tp>
      <tp>
        <v>95.355000000000004</v>
        <stp/>
        <stp>ASK</stp>
        <stp>/DX</stp>
        <tr r="L10" s="1"/>
      </tp>
      <tp>
        <v>2035.5</v>
        <stp/>
        <stp>ASK</stp>
        <stp>/ES</stp>
        <tr r="L3" s="1"/>
      </tp>
      <tp>
        <v>1246.5999999999999</v>
        <stp/>
        <stp>ASK</stp>
        <stp>/GC</stp>
        <tr r="L5" s="1"/>
      </tp>
      <tp>
        <v>0.71940000000000004</v>
        <stp/>
        <stp>ASK</stp>
        <stp>/6A</stp>
        <tr r="L8" s="1"/>
      </tp>
      <tp>
        <v>1.1207</v>
        <stp/>
        <stp>ASK</stp>
        <stp>/6E</stp>
        <tr r="L4" s="1"/>
      </tp>
      <tp>
        <v>0.67230000000000001</v>
        <stp/>
        <stp>ASK</stp>
        <stp>/6N</stp>
        <tr r="L7" s="1"/>
      </tp>
      <tp>
        <v>1246.5</v>
        <stp/>
        <stp>BID</stp>
        <stp>/GC</stp>
        <tr r="K5" s="1"/>
      </tp>
      <tp>
        <v>95.35</v>
        <stp/>
        <stp>BID</stp>
        <stp>/DX</stp>
        <tr r="K10" s="1"/>
      </tp>
      <tp>
        <v>2035.25</v>
        <stp/>
        <stp>BID</stp>
        <stp>/ES</stp>
        <tr r="K3" s="1"/>
      </tp>
      <tp>
        <v>0.67210000000000003</v>
        <stp/>
        <stp>BID</stp>
        <stp>/6N</stp>
        <tr r="K7" s="1"/>
      </tp>
      <tp>
        <v>1.1206</v>
        <stp/>
        <stp>BID</stp>
        <stp>/6E</stp>
        <tr r="K4" s="1"/>
      </tp>
      <tp>
        <v>0.71930000000000005</v>
        <stp/>
        <stp>BID</stp>
        <stp>/6A</stp>
        <tr r="K8" s="1"/>
      </tp>
    </main>
  </volType>
</volType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volatileDependencies" Target="volatileDependenci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OS_ANALYSIS_RT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utures"/>
      <sheetName val="ToS RTD variable"/>
      <sheetName val="Futures_RANK"/>
      <sheetName val="Sheet1"/>
      <sheetName val="XLK - Technology"/>
      <sheetName val="XLF - Financials"/>
      <sheetName val="XLV - HealthCare"/>
      <sheetName val="XLFS - Financial Svcs"/>
      <sheetName val="XLY - Cons. Discretion"/>
      <sheetName val="XLP - Consumer Staples"/>
      <sheetName val="XLI - Industrials"/>
      <sheetName val="XLE - Energy"/>
      <sheetName val="XLU - Utilities"/>
      <sheetName val="XLB - Materials"/>
      <sheetName val="XLRE - Real Estate"/>
      <sheetName val="2016 Int Rate Dec"/>
      <sheetName val="2015 Int Rate Decision"/>
    </sheetNames>
    <sheetDataSet>
      <sheetData sheetId="0"/>
      <sheetData sheetId="1">
        <row r="3">
          <cell r="E3" t="str">
            <v>/ES</v>
          </cell>
        </row>
        <row r="4">
          <cell r="E4" t="str">
            <v>/6B</v>
          </cell>
        </row>
        <row r="5">
          <cell r="E5" t="str">
            <v>/M6E</v>
          </cell>
        </row>
        <row r="6">
          <cell r="E6" t="str">
            <v>/GC</v>
          </cell>
        </row>
        <row r="7">
          <cell r="E7" t="str">
            <v>/6A</v>
          </cell>
        </row>
        <row r="8">
          <cell r="E8" t="str">
            <v>/CL</v>
          </cell>
        </row>
        <row r="9">
          <cell r="E9" t="str">
            <v>/NQ</v>
          </cell>
        </row>
        <row r="10">
          <cell r="E10" t="str">
            <v>/YM</v>
          </cell>
        </row>
        <row r="11">
          <cell r="E11" t="str">
            <v>/6N</v>
          </cell>
        </row>
        <row r="12">
          <cell r="E12" t="str">
            <v>/DX</v>
          </cell>
        </row>
        <row r="13">
          <cell r="E13" t="str">
            <v>/6C</v>
          </cell>
        </row>
        <row r="14">
          <cell r="E14" t="str">
            <v>/M6A</v>
          </cell>
        </row>
        <row r="15">
          <cell r="E15" t="str">
            <v>/YG</v>
          </cell>
        </row>
        <row r="16">
          <cell r="E16" t="str">
            <v>/QM</v>
          </cell>
        </row>
        <row r="17">
          <cell r="E17" t="str">
            <v>/SB</v>
          </cell>
        </row>
        <row r="18">
          <cell r="E18" t="str">
            <v>/6E</v>
          </cell>
        </row>
        <row r="19">
          <cell r="E19" t="str">
            <v>/NKD</v>
          </cell>
        </row>
        <row r="20">
          <cell r="E20" t="str">
            <v>/NG</v>
          </cell>
        </row>
        <row r="21">
          <cell r="E21" t="str">
            <v>/LBS</v>
          </cell>
        </row>
        <row r="22">
          <cell r="E22" t="str">
            <v>/6J</v>
          </cell>
        </row>
      </sheetData>
      <sheetData sheetId="2">
        <row r="2">
          <cell r="A2" t="str">
            <v>/GC</v>
          </cell>
          <cell r="B2" t="str">
            <v>GOLD Future</v>
          </cell>
          <cell r="C2" t="str">
            <v>.10=$10</v>
          </cell>
          <cell r="D2">
            <v>-27.9</v>
          </cell>
          <cell r="E2">
            <v>1246.5</v>
          </cell>
          <cell r="F2">
            <v>1262.3</v>
          </cell>
          <cell r="G2">
            <v>1244.5999999999999</v>
          </cell>
          <cell r="H2">
            <v>20</v>
          </cell>
          <cell r="I2">
            <v>0</v>
          </cell>
          <cell r="J2">
            <v>0</v>
          </cell>
          <cell r="K2">
            <v>20</v>
          </cell>
        </row>
        <row r="3">
          <cell r="A3" t="str">
            <v>/M6E</v>
          </cell>
          <cell r="B3" t="str">
            <v>EURO</v>
          </cell>
          <cell r="D3">
            <v>-3.0999999999999999E-3</v>
          </cell>
          <cell r="E3">
            <v>1.1206</v>
          </cell>
          <cell r="F3">
            <v>1.1236999999999999</v>
          </cell>
          <cell r="G3">
            <v>1.1187</v>
          </cell>
          <cell r="H3">
            <v>60</v>
          </cell>
          <cell r="I3">
            <v>0</v>
          </cell>
          <cell r="J3">
            <v>0</v>
          </cell>
          <cell r="K3">
            <v>60</v>
          </cell>
        </row>
        <row r="4">
          <cell r="A4" t="str">
            <v>/DX</v>
          </cell>
          <cell r="B4" t="str">
            <v>Dollar Index</v>
          </cell>
          <cell r="C4" t="str">
            <v>.005=$5</v>
          </cell>
          <cell r="D4">
            <v>0.29199999999999998</v>
          </cell>
          <cell r="E4">
            <v>95.355000000000004</v>
          </cell>
          <cell r="F4">
            <v>95.51</v>
          </cell>
          <cell r="G4">
            <v>95.125</v>
          </cell>
          <cell r="H4">
            <v>40</v>
          </cell>
          <cell r="I4">
            <v>100</v>
          </cell>
          <cell r="J4">
            <v>100</v>
          </cell>
          <cell r="K4">
            <v>240</v>
          </cell>
        </row>
        <row r="5">
          <cell r="A5" t="str">
            <v>/CL</v>
          </cell>
          <cell r="B5" t="str">
            <v>OIL Future</v>
          </cell>
          <cell r="D5">
            <v>-0.92</v>
          </cell>
          <cell r="E5">
            <v>47.86</v>
          </cell>
          <cell r="F5">
            <v>48.67</v>
          </cell>
          <cell r="G5">
            <v>47.45</v>
          </cell>
          <cell r="H5">
            <v>90</v>
          </cell>
          <cell r="I5">
            <v>66</v>
          </cell>
          <cell r="J5">
            <v>30</v>
          </cell>
          <cell r="K5">
            <v>186</v>
          </cell>
        </row>
        <row r="6">
          <cell r="A6" t="str">
            <v>/6B</v>
          </cell>
          <cell r="B6" t="str">
            <v>British Pound</v>
          </cell>
          <cell r="D6">
            <v>6.9999999999999999E-4</v>
          </cell>
          <cell r="E6">
            <v>1.4604999999999999</v>
          </cell>
          <cell r="F6">
            <v>1.4664999999999999</v>
          </cell>
          <cell r="G6">
            <v>1.4562999999999999</v>
          </cell>
          <cell r="H6">
            <v>60</v>
          </cell>
          <cell r="I6">
            <v>34</v>
          </cell>
          <cell r="J6">
            <v>90</v>
          </cell>
          <cell r="K6">
            <v>184</v>
          </cell>
        </row>
        <row r="7">
          <cell r="A7" t="str">
            <v>/6A</v>
          </cell>
          <cell r="B7" t="str">
            <v>Australian Dollar</v>
          </cell>
          <cell r="D7">
            <v>-3.5000000000000001E-3</v>
          </cell>
          <cell r="E7">
            <v>0.71940000000000004</v>
          </cell>
          <cell r="F7">
            <v>0.72360000000000002</v>
          </cell>
          <cell r="G7">
            <v>0.71689999999999998</v>
          </cell>
          <cell r="H7">
            <v>60</v>
          </cell>
          <cell r="I7">
            <v>66</v>
          </cell>
          <cell r="J7">
            <v>10</v>
          </cell>
          <cell r="K7">
            <v>136</v>
          </cell>
        </row>
        <row r="8">
          <cell r="A8" t="str">
            <v>/6N</v>
          </cell>
          <cell r="B8" t="str">
            <v>New Zealand Dollar</v>
          </cell>
          <cell r="D8">
            <v>-1.2999999999999999E-3</v>
          </cell>
          <cell r="E8">
            <v>0.67210000000000003</v>
          </cell>
          <cell r="F8">
            <v>0.67569999999999997</v>
          </cell>
          <cell r="G8">
            <v>0.67010000000000003</v>
          </cell>
          <cell r="H8">
            <v>60</v>
          </cell>
          <cell r="I8">
            <v>0</v>
          </cell>
          <cell r="J8">
            <v>0</v>
          </cell>
          <cell r="K8">
            <v>60</v>
          </cell>
        </row>
        <row r="9">
          <cell r="A9" t="str">
            <v>/M6B</v>
          </cell>
          <cell r="B9" t="str">
            <v>MINI GBP</v>
          </cell>
          <cell r="D9">
            <v>6.9999999999999999E-4</v>
          </cell>
          <cell r="E9">
            <v>1.4604999999999999</v>
          </cell>
          <cell r="F9">
            <v>1.4663999999999999</v>
          </cell>
          <cell r="G9">
            <v>1.4562999999999999</v>
          </cell>
          <cell r="H9">
            <v>60</v>
          </cell>
          <cell r="I9">
            <v>34</v>
          </cell>
          <cell r="J9">
            <v>90</v>
          </cell>
          <cell r="K9">
            <v>184</v>
          </cell>
        </row>
        <row r="10">
          <cell r="A10" t="str">
            <v>/ES</v>
          </cell>
          <cell r="B10" t="str">
            <v>S&amp;P Future</v>
          </cell>
          <cell r="C10" t="str">
            <v>.25=12.50</v>
          </cell>
          <cell r="D10">
            <v>-6</v>
          </cell>
          <cell r="E10">
            <v>2035.5</v>
          </cell>
          <cell r="F10">
            <v>2044.75</v>
          </cell>
          <cell r="G10">
            <v>2032.75</v>
          </cell>
          <cell r="H10">
            <v>10</v>
          </cell>
          <cell r="I10">
            <v>66</v>
          </cell>
          <cell r="J10">
            <v>10</v>
          </cell>
          <cell r="K10">
            <v>86</v>
          </cell>
        </row>
        <row r="11">
          <cell r="A11" t="str">
            <v>/YM</v>
          </cell>
          <cell r="B11" t="str">
            <v>DOW Future</v>
          </cell>
          <cell r="D11">
            <v>-52</v>
          </cell>
          <cell r="E11">
            <v>17427</v>
          </cell>
          <cell r="F11">
            <v>17502</v>
          </cell>
          <cell r="G11">
            <v>17402</v>
          </cell>
          <cell r="H11">
            <v>0</v>
          </cell>
          <cell r="I11">
            <v>66</v>
          </cell>
          <cell r="J11">
            <v>10</v>
          </cell>
          <cell r="K11">
            <v>76</v>
          </cell>
        </row>
        <row r="12">
          <cell r="A12" t="str">
            <v>/6C</v>
          </cell>
          <cell r="B12" t="str">
            <v>Canadian Dollar</v>
          </cell>
          <cell r="D12">
            <v>-9.5999999999999992E-3</v>
          </cell>
          <cell r="E12">
            <v>0.76060000000000005</v>
          </cell>
          <cell r="F12">
            <v>0.76859999999999995</v>
          </cell>
          <cell r="G12">
            <v>0.76019999999999999</v>
          </cell>
          <cell r="H12">
            <v>20</v>
          </cell>
          <cell r="I12">
            <v>0</v>
          </cell>
          <cell r="J12">
            <v>0</v>
          </cell>
          <cell r="K12">
            <v>20</v>
          </cell>
        </row>
        <row r="13">
          <cell r="A13" t="str">
            <v>/NQ</v>
          </cell>
          <cell r="B13" t="str">
            <v>NASDAQ Future</v>
          </cell>
          <cell r="D13">
            <v>-15</v>
          </cell>
          <cell r="E13">
            <v>4317.25</v>
          </cell>
          <cell r="F13">
            <v>4340.75</v>
          </cell>
          <cell r="G13">
            <v>4313</v>
          </cell>
          <cell r="H13">
            <v>10</v>
          </cell>
          <cell r="I13">
            <v>33</v>
          </cell>
          <cell r="J13">
            <v>0</v>
          </cell>
          <cell r="K13">
            <v>43</v>
          </cell>
        </row>
        <row r="14">
          <cell r="A14" t="str">
            <v>/YG</v>
          </cell>
          <cell r="B14" t="str">
            <v>MINI GOLD</v>
          </cell>
          <cell r="D14">
            <v>-27.4</v>
          </cell>
          <cell r="E14">
            <v>1247</v>
          </cell>
          <cell r="F14">
            <v>1263</v>
          </cell>
          <cell r="G14">
            <v>1245.7</v>
          </cell>
          <cell r="H14">
            <v>20</v>
          </cell>
          <cell r="I14">
            <v>0</v>
          </cell>
          <cell r="J14">
            <v>0</v>
          </cell>
          <cell r="K14">
            <v>20</v>
          </cell>
        </row>
        <row r="15">
          <cell r="A15" t="str">
            <v>/NKD</v>
          </cell>
          <cell r="B15" t="str">
            <v>NIKKEI - Japan</v>
          </cell>
          <cell r="D15">
            <v>-150</v>
          </cell>
          <cell r="E15">
            <v>16585</v>
          </cell>
          <cell r="F15">
            <v>16865</v>
          </cell>
          <cell r="G15">
            <v>16560</v>
          </cell>
          <cell r="H15">
            <v>10</v>
          </cell>
          <cell r="I15">
            <v>33</v>
          </cell>
          <cell r="J15">
            <v>30</v>
          </cell>
          <cell r="K15">
            <v>73</v>
          </cell>
        </row>
        <row r="16">
          <cell r="A16" t="str">
            <v>/6J</v>
          </cell>
          <cell r="D16">
            <v>-9.9999999999999995E-7</v>
          </cell>
          <cell r="E16">
            <v>9.0965000000000004E-3</v>
          </cell>
          <cell r="F16">
            <v>9.1129999999999996E-3</v>
          </cell>
          <cell r="G16">
            <v>9.0635000000000004E-3</v>
          </cell>
          <cell r="H16">
            <v>60</v>
          </cell>
          <cell r="I16">
            <v>67</v>
          </cell>
          <cell r="J16">
            <v>10</v>
          </cell>
          <cell r="K16">
            <v>137</v>
          </cell>
        </row>
        <row r="17">
          <cell r="A17" t="str">
            <v>/QM</v>
          </cell>
          <cell r="D17">
            <v>-0.92500000000000004</v>
          </cell>
          <cell r="E17">
            <v>47.85</v>
          </cell>
          <cell r="F17">
            <v>48.65</v>
          </cell>
          <cell r="G17">
            <v>47.45</v>
          </cell>
          <cell r="H17">
            <v>90</v>
          </cell>
          <cell r="I17">
            <v>66</v>
          </cell>
          <cell r="J17">
            <v>30</v>
          </cell>
          <cell r="K17">
            <v>186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42"/>
  <sheetViews>
    <sheetView tabSelected="1" topLeftCell="C1" zoomScale="115" zoomScaleNormal="115" workbookViewId="0">
      <selection activeCell="E2" sqref="E2"/>
    </sheetView>
  </sheetViews>
  <sheetFormatPr defaultRowHeight="15" x14ac:dyDescent="0.25"/>
  <cols>
    <col min="4" max="4" width="9.140625" style="47"/>
    <col min="7" max="7" width="10.28515625" customWidth="1"/>
    <col min="12" max="12" width="10.5703125" customWidth="1"/>
    <col min="16" max="16" width="10.85546875" customWidth="1"/>
    <col min="17" max="17" width="0" hidden="1" customWidth="1"/>
    <col min="18" max="18" width="11.7109375" customWidth="1"/>
    <col min="19" max="19" width="16.7109375" customWidth="1"/>
    <col min="20" max="20" width="0" hidden="1" customWidth="1"/>
    <col min="21" max="21" width="17.28515625" customWidth="1"/>
    <col min="22" max="22" width="18.140625" customWidth="1"/>
  </cols>
  <sheetData>
    <row r="1" spans="4:22" ht="15.75" thickBot="1" x14ac:dyDescent="0.3">
      <c r="E1" s="52" t="s">
        <v>45</v>
      </c>
      <c r="F1" s="53"/>
      <c r="G1" s="53"/>
    </row>
    <row r="2" spans="4:22" ht="15.75" thickBot="1" x14ac:dyDescent="0.3">
      <c r="D2" s="48"/>
      <c r="E2" s="49" t="s">
        <v>23</v>
      </c>
      <c r="F2" s="50" t="s">
        <v>0</v>
      </c>
      <c r="G2" s="51" t="s">
        <v>1</v>
      </c>
      <c r="J2" s="3" t="s">
        <v>2</v>
      </c>
      <c r="K2" s="3" t="s">
        <v>3</v>
      </c>
      <c r="L2" s="3" t="s">
        <v>4</v>
      </c>
      <c r="M2" s="3" t="s">
        <v>5</v>
      </c>
      <c r="N2" s="3" t="s">
        <v>6</v>
      </c>
      <c r="O2" s="3" t="s">
        <v>0</v>
      </c>
      <c r="P2" s="3" t="s">
        <v>1</v>
      </c>
      <c r="Q2" s="3" t="s">
        <v>7</v>
      </c>
      <c r="R2" s="3" t="s">
        <v>8</v>
      </c>
      <c r="S2" s="3" t="s">
        <v>9</v>
      </c>
      <c r="U2" s="3" t="s">
        <v>35</v>
      </c>
      <c r="V2" s="3" t="s">
        <v>36</v>
      </c>
    </row>
    <row r="3" spans="4:22" x14ac:dyDescent="0.25">
      <c r="D3" s="48"/>
      <c r="E3" s="5" t="s">
        <v>10</v>
      </c>
      <c r="F3" s="6">
        <v>0.25</v>
      </c>
      <c r="G3" s="7">
        <v>12.5</v>
      </c>
      <c r="I3">
        <v>1</v>
      </c>
      <c r="J3" t="s">
        <v>10</v>
      </c>
      <c r="K3">
        <f>_xlfn.IFNA(RTD("tos.rtd",,"BID",$J3),"")</f>
        <v>2035.25</v>
      </c>
      <c r="L3">
        <f>_xlfn.IFNA(RTD("tos.rtd",,"ASK",$J3),"")</f>
        <v>2035.5</v>
      </c>
      <c r="N3">
        <v>2095.25</v>
      </c>
      <c r="O3">
        <f t="shared" ref="O3:O12" si="0">_xlfn.IFNA(VLOOKUP($J3,DEMO_TICK_SIZE_VALUE,3,FALSE),"")</f>
        <v>12.5</v>
      </c>
      <c r="P3">
        <f t="shared" ref="P3:P12" si="1">_xlfn.IFNA(VLOOKUP($J3,DEMO_TICK_SIZE_VALUE,2,FALSE),"")</f>
        <v>0.25</v>
      </c>
      <c r="Q3">
        <f>IF($M3&gt;0,$K3-$M3,IF($N3&gt;0,$N3-$L3,""))</f>
        <v>59.75</v>
      </c>
      <c r="R3" s="1">
        <f>IFERROR(IF(AND($M3,$N3)&lt;&gt;"",($Q3/$P3)*O3,""),"")</f>
        <v>2987.5</v>
      </c>
      <c r="S3" s="1">
        <f t="shared" ref="S3:S10" si="2">IFERROR(($T3/$P3)*$O3,"")</f>
        <v>104762.5</v>
      </c>
      <c r="T3">
        <f>IFERROR(IF(OR(M3,N3)="","",($N3-$M3)),"")</f>
        <v>2095.25</v>
      </c>
    </row>
    <row r="4" spans="4:22" x14ac:dyDescent="0.25">
      <c r="D4" s="48"/>
      <c r="E4" s="8" t="s">
        <v>11</v>
      </c>
      <c r="F4" s="4">
        <v>1E-4</v>
      </c>
      <c r="G4" s="9">
        <v>6.25</v>
      </c>
      <c r="I4">
        <v>2</v>
      </c>
      <c r="J4" t="s">
        <v>42</v>
      </c>
      <c r="K4">
        <f>_xlfn.IFNA(RTD("tos.rtd",,"BID",$J4),"")</f>
        <v>1.1206</v>
      </c>
      <c r="L4">
        <f>_xlfn.IFNA(RTD("tos.rtd",,"ASK",$J4),"")</f>
        <v>1.1207</v>
      </c>
      <c r="N4">
        <v>1.1566000000000001</v>
      </c>
      <c r="O4">
        <f t="shared" si="0"/>
        <v>6.25</v>
      </c>
      <c r="P4">
        <f t="shared" si="1"/>
        <v>5.0000000000000002E-5</v>
      </c>
      <c r="Q4">
        <f t="shared" ref="Q4:Q12" si="3">IF($M4&gt;0,$K4-$M4,IF($N4&gt;0,$N4-$L4,""))</f>
        <v>3.5900000000000043E-2</v>
      </c>
      <c r="R4" s="1">
        <f t="shared" ref="R4:R10" si="4">IFERROR(IF(AND($M4,$N4)&lt;&gt;"",($Q4/$P4)*O4,""),"")</f>
        <v>4487.5000000000045</v>
      </c>
      <c r="S4" s="1">
        <f t="shared" si="2"/>
        <v>144575</v>
      </c>
      <c r="T4">
        <f t="shared" ref="T4:T12" si="5">IFERROR(IF(OR(M4,N4)="","",($N4-$M4)),"")</f>
        <v>1.1566000000000001</v>
      </c>
      <c r="U4" s="17"/>
    </row>
    <row r="5" spans="4:22" x14ac:dyDescent="0.25">
      <c r="D5" s="48"/>
      <c r="E5" s="8" t="s">
        <v>12</v>
      </c>
      <c r="F5" s="4">
        <v>1E-4</v>
      </c>
      <c r="G5" s="9">
        <v>1.25</v>
      </c>
      <c r="I5">
        <v>3</v>
      </c>
      <c r="J5" t="s">
        <v>13</v>
      </c>
      <c r="K5">
        <f>_xlfn.IFNA(RTD("tos.rtd",,"BID",$J5),"")</f>
        <v>1246.5</v>
      </c>
      <c r="L5">
        <f>_xlfn.IFNA(RTD("tos.rtd",,"ASK",$J5),"")</f>
        <v>1246.5999999999999</v>
      </c>
      <c r="N5">
        <v>1295</v>
      </c>
      <c r="O5">
        <f t="shared" si="0"/>
        <v>10</v>
      </c>
      <c r="P5">
        <f t="shared" si="1"/>
        <v>0.1</v>
      </c>
      <c r="Q5">
        <f t="shared" si="3"/>
        <v>48.400000000000091</v>
      </c>
      <c r="R5" s="1">
        <f t="shared" si="4"/>
        <v>4840.0000000000091</v>
      </c>
      <c r="S5" s="1">
        <f t="shared" si="2"/>
        <v>129500</v>
      </c>
      <c r="T5">
        <f t="shared" si="5"/>
        <v>1295</v>
      </c>
    </row>
    <row r="6" spans="4:22" x14ac:dyDescent="0.25">
      <c r="D6" s="48"/>
      <c r="E6" s="8" t="s">
        <v>13</v>
      </c>
      <c r="F6" s="4">
        <v>0.1</v>
      </c>
      <c r="G6" s="9">
        <v>10</v>
      </c>
      <c r="I6">
        <v>4</v>
      </c>
      <c r="J6" t="s">
        <v>43</v>
      </c>
      <c r="K6">
        <f>_xlfn.IFNA(RTD("tos.rtd",,"BID",$J6),"")</f>
        <v>1.5551900000000001</v>
      </c>
      <c r="L6">
        <f>_xlfn.IFNA(RTD("tos.rtd",,"ASK",$J6),"")</f>
        <v>1.5556700000000001</v>
      </c>
      <c r="O6">
        <f t="shared" si="0"/>
        <v>10</v>
      </c>
      <c r="P6">
        <f t="shared" si="1"/>
        <v>1E-4</v>
      </c>
      <c r="Q6" t="str">
        <f t="shared" si="3"/>
        <v/>
      </c>
      <c r="R6" s="1" t="str">
        <f t="shared" si="4"/>
        <v/>
      </c>
      <c r="S6" s="1" t="str">
        <f t="shared" si="2"/>
        <v/>
      </c>
      <c r="T6" t="str">
        <f t="shared" si="5"/>
        <v/>
      </c>
    </row>
    <row r="7" spans="4:22" x14ac:dyDescent="0.25">
      <c r="D7" s="48"/>
      <c r="E7" s="8" t="s">
        <v>15</v>
      </c>
      <c r="F7" s="4">
        <v>1E-4</v>
      </c>
      <c r="G7" s="9">
        <v>10</v>
      </c>
      <c r="I7">
        <v>5</v>
      </c>
      <c r="J7" t="s">
        <v>20</v>
      </c>
      <c r="K7">
        <f>_xlfn.IFNA(RTD("tos.rtd",,"BID",$J7),"")</f>
        <v>0.67210000000000003</v>
      </c>
      <c r="L7">
        <f>_xlfn.IFNA(RTD("tos.rtd",,"ASK",$J7),"")</f>
        <v>0.67230000000000001</v>
      </c>
      <c r="O7">
        <f t="shared" si="0"/>
        <v>10</v>
      </c>
      <c r="P7">
        <f t="shared" si="1"/>
        <v>1E-4</v>
      </c>
      <c r="Q7" t="str">
        <f t="shared" si="3"/>
        <v/>
      </c>
      <c r="R7" s="1" t="str">
        <f t="shared" si="4"/>
        <v/>
      </c>
      <c r="S7" s="1" t="str">
        <f t="shared" si="2"/>
        <v/>
      </c>
      <c r="T7" t="str">
        <f t="shared" si="5"/>
        <v/>
      </c>
    </row>
    <row r="8" spans="4:22" x14ac:dyDescent="0.25">
      <c r="D8" s="48"/>
      <c r="E8" s="8" t="s">
        <v>17</v>
      </c>
      <c r="F8" s="4">
        <v>0.01</v>
      </c>
      <c r="G8" s="9">
        <v>10</v>
      </c>
      <c r="I8">
        <v>6</v>
      </c>
      <c r="J8" t="s">
        <v>15</v>
      </c>
      <c r="K8">
        <f>_xlfn.IFNA(RTD("tos.rtd",,"BID",$J8),"")</f>
        <v>0.71930000000000005</v>
      </c>
      <c r="L8">
        <f>_xlfn.IFNA(RTD("tos.rtd",,"ASK",$J8),"")</f>
        <v>0.71940000000000004</v>
      </c>
      <c r="O8">
        <f t="shared" si="0"/>
        <v>10</v>
      </c>
      <c r="P8">
        <f t="shared" si="1"/>
        <v>1E-4</v>
      </c>
      <c r="Q8" t="str">
        <f t="shared" si="3"/>
        <v/>
      </c>
      <c r="R8" s="1" t="str">
        <f t="shared" si="4"/>
        <v/>
      </c>
      <c r="S8" s="1" t="str">
        <f t="shared" si="2"/>
        <v/>
      </c>
      <c r="T8" t="str">
        <f t="shared" si="5"/>
        <v/>
      </c>
    </row>
    <row r="9" spans="4:22" x14ac:dyDescent="0.25">
      <c r="D9" s="48"/>
      <c r="E9" s="8" t="s">
        <v>14</v>
      </c>
      <c r="F9" s="4">
        <v>0.25</v>
      </c>
      <c r="G9" s="9">
        <v>5</v>
      </c>
      <c r="I9">
        <v>7</v>
      </c>
      <c r="J9" t="s">
        <v>12</v>
      </c>
      <c r="K9">
        <f>_xlfn.IFNA(RTD("tos.rtd",,"BID",$J9),"")</f>
        <v>1.1206</v>
      </c>
      <c r="L9">
        <f>_xlfn.IFNA(RTD("tos.rtd",,"ASK",$J9),"")</f>
        <v>1.1207</v>
      </c>
      <c r="O9">
        <f t="shared" si="0"/>
        <v>1.25</v>
      </c>
      <c r="P9">
        <f t="shared" si="1"/>
        <v>1E-4</v>
      </c>
      <c r="Q9" t="str">
        <f t="shared" si="3"/>
        <v/>
      </c>
      <c r="R9" s="1" t="str">
        <f t="shared" si="4"/>
        <v/>
      </c>
      <c r="S9" s="1" t="str">
        <f t="shared" si="2"/>
        <v/>
      </c>
      <c r="T9" t="str">
        <f t="shared" si="5"/>
        <v/>
      </c>
      <c r="U9" s="17"/>
    </row>
    <row r="10" spans="4:22" x14ac:dyDescent="0.25">
      <c r="D10" s="48"/>
      <c r="E10" s="8" t="s">
        <v>19</v>
      </c>
      <c r="F10" s="4">
        <v>1</v>
      </c>
      <c r="G10" s="9">
        <v>5</v>
      </c>
      <c r="I10">
        <v>8</v>
      </c>
      <c r="J10" t="s">
        <v>21</v>
      </c>
      <c r="K10">
        <f>_xlfn.IFNA(RTD("tos.rtd",,"BID",$J10),"")</f>
        <v>95.35</v>
      </c>
      <c r="L10">
        <f>_xlfn.IFNA(RTD("tos.rtd",,"ASK",$J10),"")</f>
        <v>95.355000000000004</v>
      </c>
      <c r="O10">
        <f t="shared" si="0"/>
        <v>5</v>
      </c>
      <c r="P10">
        <f t="shared" si="1"/>
        <v>5.0000000000000001E-3</v>
      </c>
      <c r="Q10" t="str">
        <f t="shared" si="3"/>
        <v/>
      </c>
      <c r="R10" s="1" t="str">
        <f t="shared" si="4"/>
        <v/>
      </c>
      <c r="S10" s="1" t="str">
        <f t="shared" si="2"/>
        <v/>
      </c>
      <c r="T10" t="str">
        <f t="shared" si="5"/>
        <v/>
      </c>
      <c r="U10" s="17"/>
    </row>
    <row r="11" spans="4:22" x14ac:dyDescent="0.25">
      <c r="D11" s="48"/>
      <c r="E11" s="8" t="s">
        <v>20</v>
      </c>
      <c r="F11" s="4">
        <v>1E-4</v>
      </c>
      <c r="G11" s="9">
        <v>10</v>
      </c>
      <c r="K11" t="str">
        <f>_xlfn.IFNA(RTD("tos.rtd",,"BID",$J11),"")</f>
        <v/>
      </c>
      <c r="L11" t="str">
        <f>_xlfn.IFNA(RTD("tos.rtd",,"ASK",$J11),"")</f>
        <v/>
      </c>
      <c r="O11" t="str">
        <f t="shared" si="0"/>
        <v/>
      </c>
      <c r="P11" t="str">
        <f t="shared" si="1"/>
        <v/>
      </c>
      <c r="Q11" t="str">
        <f t="shared" si="3"/>
        <v/>
      </c>
      <c r="R11" s="1">
        <f>SUM(R3:R10)</f>
        <v>12315.000000000015</v>
      </c>
      <c r="T11" t="str">
        <f t="shared" si="5"/>
        <v/>
      </c>
      <c r="U11" s="1" t="str">
        <f>IFERROR(($T11/$P11)*$O11,"")</f>
        <v/>
      </c>
    </row>
    <row r="12" spans="4:22" x14ac:dyDescent="0.25">
      <c r="D12" s="48"/>
      <c r="E12" s="8" t="s">
        <v>21</v>
      </c>
      <c r="F12" s="4">
        <v>5.0000000000000001E-3</v>
      </c>
      <c r="G12" s="9">
        <v>5</v>
      </c>
      <c r="K12" t="str">
        <f>_xlfn.IFNA(RTD("tos.rtd",,"BID",$J12),"")</f>
        <v/>
      </c>
      <c r="L12" t="str">
        <f>_xlfn.IFNA(RTD("tos.rtd",,"ASK",$J12),"")</f>
        <v/>
      </c>
      <c r="O12" t="str">
        <f t="shared" si="0"/>
        <v/>
      </c>
      <c r="P12" t="str">
        <f t="shared" si="1"/>
        <v/>
      </c>
      <c r="Q12" t="str">
        <f t="shared" si="3"/>
        <v/>
      </c>
      <c r="R12" t="str">
        <f>IFERROR(($Q12/$P12)*O12,"")</f>
        <v/>
      </c>
      <c r="T12" t="str">
        <f t="shared" si="5"/>
        <v/>
      </c>
      <c r="U12" s="1" t="str">
        <f>IFERROR(($T12/$P12)*$O12,"")</f>
        <v/>
      </c>
    </row>
    <row r="13" spans="4:22" ht="15.75" x14ac:dyDescent="0.25">
      <c r="D13" s="48"/>
      <c r="E13" s="8" t="s">
        <v>16</v>
      </c>
      <c r="F13" s="4">
        <v>1E-4</v>
      </c>
      <c r="G13" s="9">
        <v>10</v>
      </c>
      <c r="I13" s="44" t="s">
        <v>29</v>
      </c>
      <c r="J13" s="44"/>
      <c r="K13" s="44"/>
      <c r="L13" s="44"/>
      <c r="S13" s="13" t="s">
        <v>30</v>
      </c>
    </row>
    <row r="14" spans="4:22" ht="15.75" x14ac:dyDescent="0.25">
      <c r="D14" s="48"/>
      <c r="E14" s="8" t="s">
        <v>22</v>
      </c>
      <c r="F14" s="4">
        <v>1E-4</v>
      </c>
      <c r="G14" s="9">
        <v>1</v>
      </c>
      <c r="I14" s="2" t="s">
        <v>23</v>
      </c>
      <c r="J14" s="2" t="s">
        <v>24</v>
      </c>
      <c r="K14" s="2" t="s">
        <v>25</v>
      </c>
      <c r="L14" s="2" t="s">
        <v>28</v>
      </c>
      <c r="N14" s="45" t="s">
        <v>32</v>
      </c>
      <c r="O14" s="45"/>
      <c r="S14" s="13" t="s">
        <v>31</v>
      </c>
    </row>
    <row r="15" spans="4:22" x14ac:dyDescent="0.25">
      <c r="D15" s="48"/>
      <c r="E15" s="8" t="s">
        <v>18</v>
      </c>
      <c r="F15" s="4">
        <v>0.1</v>
      </c>
      <c r="G15" s="9">
        <v>3.22</v>
      </c>
      <c r="I15" s="2" t="s">
        <v>39</v>
      </c>
      <c r="J15" s="2">
        <v>109</v>
      </c>
      <c r="K15" s="2" t="s">
        <v>27</v>
      </c>
      <c r="L15" s="2">
        <v>160429</v>
      </c>
      <c r="N15" s="45" t="s">
        <v>33</v>
      </c>
      <c r="O15" s="45"/>
    </row>
    <row r="16" spans="4:22" x14ac:dyDescent="0.25">
      <c r="D16" s="48"/>
      <c r="E16" s="8" t="s">
        <v>42</v>
      </c>
      <c r="F16" s="18">
        <v>5.0000000000000002E-5</v>
      </c>
      <c r="G16" s="9">
        <v>6.25</v>
      </c>
      <c r="I16">
        <f>RTD("tos.rtd",,"MARK",I15)</f>
        <v>90.5</v>
      </c>
      <c r="S16" s="46">
        <f ca="1">NOW()</f>
        <v>42509.390853240744</v>
      </c>
      <c r="T16" s="46"/>
      <c r="U16" s="46"/>
      <c r="V16" s="46"/>
    </row>
    <row r="17" spans="4:22" x14ac:dyDescent="0.25">
      <c r="D17" s="48"/>
      <c r="E17" s="8" t="s">
        <v>43</v>
      </c>
      <c r="F17" s="18">
        <v>1E-4</v>
      </c>
      <c r="G17" s="9">
        <v>10</v>
      </c>
      <c r="J17" s="44" t="s">
        <v>26</v>
      </c>
      <c r="K17" s="44"/>
      <c r="S17" s="46"/>
      <c r="T17" s="46"/>
      <c r="U17" s="46"/>
      <c r="V17" s="46"/>
    </row>
    <row r="18" spans="4:22" x14ac:dyDescent="0.25">
      <c r="D18" s="48"/>
      <c r="E18" s="8"/>
      <c r="F18" s="4"/>
      <c r="G18" s="9"/>
      <c r="J18" s="45" t="str">
        <f>CONCATENATE(".",I15,L15,K15,J15)</f>
        <v>.NFLX160429P109</v>
      </c>
      <c r="K18" s="45"/>
      <c r="S18" s="46"/>
      <c r="T18" s="46"/>
      <c r="U18" s="46"/>
      <c r="V18" s="46"/>
    </row>
    <row r="19" spans="4:22" x14ac:dyDescent="0.25">
      <c r="D19" s="48"/>
      <c r="E19" s="8"/>
      <c r="F19" s="4"/>
      <c r="G19" s="9"/>
      <c r="J19" t="s">
        <v>37</v>
      </c>
      <c r="K19">
        <f>RTD("tos.rtd",,"BID",J18)</f>
        <v>18.850000000000001</v>
      </c>
    </row>
    <row r="20" spans="4:22" ht="15" customHeight="1" x14ac:dyDescent="0.25">
      <c r="D20" s="48"/>
      <c r="E20" s="8"/>
      <c r="F20" s="4"/>
      <c r="G20" s="9"/>
      <c r="J20" t="s">
        <v>38</v>
      </c>
      <c r="K20">
        <f>RTD("tos.rtd",,"ASK",J18)</f>
        <v>19.350000000000001</v>
      </c>
    </row>
    <row r="21" spans="4:22" ht="15" customHeight="1" x14ac:dyDescent="0.25">
      <c r="D21" s="48"/>
      <c r="E21" s="8"/>
      <c r="F21" s="4"/>
      <c r="G21" s="9"/>
      <c r="J21" t="s">
        <v>40</v>
      </c>
      <c r="K21">
        <f>RTD("tos.rtd",,"DELTA",J18)</f>
        <v>0</v>
      </c>
      <c r="S21" s="19"/>
    </row>
    <row r="22" spans="4:22" ht="15" customHeight="1" x14ac:dyDescent="0.25">
      <c r="D22" s="48"/>
      <c r="E22" s="8"/>
      <c r="F22" s="4"/>
      <c r="G22" s="9"/>
      <c r="J22" t="s">
        <v>41</v>
      </c>
      <c r="K22">
        <f>RTD("tos.rtd",,"THETA",J18)</f>
        <v>0</v>
      </c>
      <c r="S22" s="19"/>
    </row>
    <row r="23" spans="4:22" ht="15" customHeight="1" x14ac:dyDescent="0.25">
      <c r="D23" s="48"/>
      <c r="E23" s="8"/>
      <c r="F23" s="4"/>
      <c r="G23" s="9"/>
      <c r="S23" s="19"/>
    </row>
    <row r="24" spans="4:22" ht="15" customHeight="1" x14ac:dyDescent="0.25">
      <c r="D24" s="48"/>
      <c r="E24" s="8"/>
      <c r="F24" s="4"/>
      <c r="G24" s="9"/>
      <c r="I24" s="20" t="s">
        <v>44</v>
      </c>
      <c r="J24" s="21"/>
      <c r="K24" s="22"/>
      <c r="S24" s="19"/>
    </row>
    <row r="25" spans="4:22" ht="15.75" customHeight="1" x14ac:dyDescent="0.25">
      <c r="D25" s="48"/>
      <c r="E25" s="8"/>
      <c r="F25" s="4"/>
      <c r="G25" s="9"/>
      <c r="I25" s="23"/>
      <c r="J25" s="24"/>
      <c r="K25" s="25"/>
      <c r="S25" s="19"/>
      <c r="T25" s="14"/>
    </row>
    <row r="26" spans="4:22" ht="15" customHeight="1" x14ac:dyDescent="0.25">
      <c r="D26" s="48"/>
      <c r="E26" s="8"/>
      <c r="F26" s="4"/>
      <c r="G26" s="9"/>
      <c r="I26" s="26"/>
      <c r="J26" s="27"/>
      <c r="K26" s="28"/>
      <c r="S26" s="19"/>
      <c r="T26" s="14"/>
    </row>
    <row r="27" spans="4:22" ht="15" customHeight="1" x14ac:dyDescent="0.25">
      <c r="D27" s="48"/>
      <c r="E27" s="8"/>
      <c r="F27" s="4"/>
      <c r="G27" s="9"/>
      <c r="I27" s="29">
        <f>RTD("tos.rtd",,"BID",I24)</f>
        <v>1.4722299999999999</v>
      </c>
      <c r="J27" s="30"/>
      <c r="K27" s="31"/>
      <c r="S27" s="19"/>
      <c r="T27" s="14"/>
    </row>
    <row r="28" spans="4:22" ht="15" customHeight="1" x14ac:dyDescent="0.25">
      <c r="D28" s="48"/>
      <c r="E28" s="8"/>
      <c r="F28" s="4"/>
      <c r="G28" s="9"/>
      <c r="I28" s="32"/>
      <c r="J28" s="33"/>
      <c r="K28" s="34"/>
      <c r="S28" s="19"/>
      <c r="T28" s="14"/>
    </row>
    <row r="29" spans="4:22" ht="15.75" customHeight="1" thickBot="1" x14ac:dyDescent="0.3">
      <c r="D29" s="48"/>
      <c r="E29" s="10"/>
      <c r="F29" s="11"/>
      <c r="G29" s="12"/>
      <c r="S29" s="19"/>
      <c r="T29" s="14"/>
    </row>
    <row r="30" spans="4:22" ht="15" customHeight="1" x14ac:dyDescent="0.25">
      <c r="I30" s="35" t="s">
        <v>43</v>
      </c>
      <c r="J30" s="36"/>
      <c r="K30" s="37"/>
    </row>
    <row r="31" spans="4:22" x14ac:dyDescent="0.25">
      <c r="I31" s="38"/>
      <c r="J31" s="39"/>
      <c r="K31" s="40"/>
    </row>
    <row r="32" spans="4:22" x14ac:dyDescent="0.25">
      <c r="I32" s="41"/>
      <c r="J32" s="42"/>
      <c r="K32" s="43"/>
    </row>
    <row r="33" spans="1:11" ht="15" customHeight="1" x14ac:dyDescent="0.25">
      <c r="I33" s="29">
        <f>RTD("tos.rtd",,"BID",I30)</f>
        <v>1.5551900000000001</v>
      </c>
      <c r="J33" s="30"/>
      <c r="K33" s="31"/>
    </row>
    <row r="34" spans="1:11" ht="15" customHeight="1" x14ac:dyDescent="0.25">
      <c r="I34" s="32"/>
      <c r="J34" s="33"/>
      <c r="K34" s="34"/>
    </row>
    <row r="40" spans="1:11" ht="15.75" thickBot="1" x14ac:dyDescent="0.3"/>
    <row r="41" spans="1:11" x14ac:dyDescent="0.25">
      <c r="A41" s="15" t="s">
        <v>34</v>
      </c>
    </row>
    <row r="42" spans="1:11" ht="15.75" thickBot="1" x14ac:dyDescent="0.3">
      <c r="A42" s="16" t="s">
        <v>27</v>
      </c>
    </row>
  </sheetData>
  <mergeCells count="11">
    <mergeCell ref="E1:G1"/>
    <mergeCell ref="I13:L13"/>
    <mergeCell ref="J18:K18"/>
    <mergeCell ref="J17:K17"/>
    <mergeCell ref="N15:O15"/>
    <mergeCell ref="N14:O14"/>
    <mergeCell ref="I24:K26"/>
    <mergeCell ref="I27:K28"/>
    <mergeCell ref="I30:K32"/>
    <mergeCell ref="I33:K34"/>
    <mergeCell ref="S16:V18"/>
  </mergeCells>
  <conditionalFormatting sqref="R3:R10">
    <cfRule type="cellIs" dxfId="2" priority="3" operator="equal">
      <formula>0</formula>
    </cfRule>
    <cfRule type="cellIs" dxfId="1" priority="4" operator="lessThan">
      <formula>0</formula>
    </cfRule>
    <cfRule type="cellIs" dxfId="0" priority="5" operator="greaterThan">
      <formula>0</formula>
    </cfRule>
  </conditionalFormatting>
  <dataValidations count="2">
    <dataValidation type="list" allowBlank="1" showInputMessage="1" showErrorMessage="1" sqref="J3:J12">
      <formula1>DEMO_SYMBOL_LIST</formula1>
    </dataValidation>
    <dataValidation type="list" allowBlank="1" showInputMessage="1" showErrorMessage="1" sqref="K15">
      <formula1>Option_Direction</formula1>
    </dataValidation>
  </dataValidation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DEMO_TICK_SIZE_VALUE</vt:lpstr>
      <vt:lpstr>Option_Direction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philn_000</dc:creator>
  <cp:lastModifiedBy>philn_000</cp:lastModifiedBy>
  <dcterms:created xsi:type="dcterms:W3CDTF">2016-04-01T06:20:17Z</dcterms:created>
  <dcterms:modified xsi:type="dcterms:W3CDTF">2016-05-19T13:22:50Z</dcterms:modified>
</cp:coreProperties>
</file>