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aveExternalLinkValues="0" defaultThemeVersion="124226"/>
  <bookViews>
    <workbookView xWindow="1005" yWindow="1065" windowWidth="15000" windowHeight="9945"/>
  </bookViews>
  <sheets>
    <sheet name="Graphs" sheetId="2" r:id="rId1"/>
    <sheet name="Data" sheetId="1" r:id="rId2"/>
  </sheets>
  <calcPr calcId="145621"/>
</workbook>
</file>

<file path=xl/calcChain.xml><?xml version="1.0" encoding="utf-8"?>
<calcChain xmlns="http://schemas.openxmlformats.org/spreadsheetml/2006/main">
  <c r="B35" i="2" l="1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34" i="2"/>
  <c r="X3" i="2"/>
  <c r="X4" i="2"/>
  <c r="X5" i="2"/>
  <c r="X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34" i="2"/>
  <c r="N2" i="1"/>
  <c r="E31" i="2"/>
  <c r="F31" i="2" s="1"/>
  <c r="H31" i="2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2" i="1"/>
  <c r="Y3" i="2" s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Z3" i="2" l="1"/>
  <c r="C34" i="2"/>
  <c r="E34" i="2" s="1"/>
  <c r="C262" i="2"/>
  <c r="C260" i="2"/>
  <c r="C258" i="2"/>
  <c r="C256" i="2"/>
  <c r="C254" i="2"/>
  <c r="C252" i="2"/>
  <c r="C250" i="2"/>
  <c r="C248" i="2"/>
  <c r="C246" i="2"/>
  <c r="C244" i="2"/>
  <c r="C242" i="2"/>
  <c r="C240" i="2"/>
  <c r="C238" i="2"/>
  <c r="C236" i="2"/>
  <c r="C234" i="2"/>
  <c r="C232" i="2"/>
  <c r="C230" i="2"/>
  <c r="C228" i="2"/>
  <c r="C226" i="2"/>
  <c r="C224" i="2"/>
  <c r="C222" i="2"/>
  <c r="C220" i="2"/>
  <c r="C218" i="2"/>
  <c r="C216" i="2"/>
  <c r="C214" i="2"/>
  <c r="C212" i="2"/>
  <c r="C210" i="2"/>
  <c r="C208" i="2"/>
  <c r="C206" i="2"/>
  <c r="C204" i="2"/>
  <c r="C202" i="2"/>
  <c r="C200" i="2"/>
  <c r="C198" i="2"/>
  <c r="C196" i="2"/>
  <c r="C194" i="2"/>
  <c r="C192" i="2"/>
  <c r="C190" i="2"/>
  <c r="C188" i="2"/>
  <c r="C186" i="2"/>
  <c r="C184" i="2"/>
  <c r="C182" i="2"/>
  <c r="C180" i="2"/>
  <c r="C178" i="2"/>
  <c r="C176" i="2"/>
  <c r="C174" i="2"/>
  <c r="C172" i="2"/>
  <c r="C170" i="2"/>
  <c r="C168" i="2"/>
  <c r="C166" i="2"/>
  <c r="C164" i="2"/>
  <c r="C162" i="2"/>
  <c r="C160" i="2"/>
  <c r="C158" i="2"/>
  <c r="C156" i="2"/>
  <c r="C154" i="2"/>
  <c r="C152" i="2"/>
  <c r="C150" i="2"/>
  <c r="C148" i="2"/>
  <c r="C146" i="2"/>
  <c r="C144" i="2"/>
  <c r="C142" i="2"/>
  <c r="C140" i="2"/>
  <c r="C138" i="2"/>
  <c r="C136" i="2"/>
  <c r="C134" i="2"/>
  <c r="C132" i="2"/>
  <c r="C130" i="2"/>
  <c r="C128" i="2"/>
  <c r="C126" i="2"/>
  <c r="C124" i="2"/>
  <c r="C122" i="2"/>
  <c r="C120" i="2"/>
  <c r="E120" i="2" s="1"/>
  <c r="C118" i="2"/>
  <c r="C116" i="2"/>
  <c r="C114" i="2"/>
  <c r="C112" i="2"/>
  <c r="C110" i="2"/>
  <c r="C108" i="2"/>
  <c r="C106" i="2"/>
  <c r="C104" i="2"/>
  <c r="C102" i="2"/>
  <c r="C100" i="2"/>
  <c r="C98" i="2"/>
  <c r="C96" i="2"/>
  <c r="C94" i="2"/>
  <c r="C92" i="2"/>
  <c r="C90" i="2"/>
  <c r="C88" i="2"/>
  <c r="C86" i="2"/>
  <c r="C84" i="2"/>
  <c r="C82" i="2"/>
  <c r="C80" i="2"/>
  <c r="C78" i="2"/>
  <c r="C76" i="2"/>
  <c r="C74" i="2"/>
  <c r="C72" i="2"/>
  <c r="C70" i="2"/>
  <c r="C68" i="2"/>
  <c r="C66" i="2"/>
  <c r="C64" i="2"/>
  <c r="C60" i="2"/>
  <c r="C56" i="2"/>
  <c r="C52" i="2"/>
  <c r="C48" i="2"/>
  <c r="C44" i="2"/>
  <c r="C40" i="2"/>
  <c r="C36" i="2"/>
  <c r="C35" i="2"/>
  <c r="E35" i="2" s="1"/>
  <c r="C37" i="2"/>
  <c r="E37" i="2" s="1"/>
  <c r="C39" i="2"/>
  <c r="E39" i="2" s="1"/>
  <c r="C41" i="2"/>
  <c r="E41" i="2" s="1"/>
  <c r="C43" i="2"/>
  <c r="E43" i="2" s="1"/>
  <c r="C45" i="2"/>
  <c r="E45" i="2" s="1"/>
  <c r="C47" i="2"/>
  <c r="E47" i="2" s="1"/>
  <c r="C49" i="2"/>
  <c r="E49" i="2" s="1"/>
  <c r="C51" i="2"/>
  <c r="E51" i="2" s="1"/>
  <c r="C53" i="2"/>
  <c r="E53" i="2" s="1"/>
  <c r="C55" i="2"/>
  <c r="E55" i="2" s="1"/>
  <c r="C57" i="2"/>
  <c r="E57" i="2" s="1"/>
  <c r="C59" i="2"/>
  <c r="E59" i="2" s="1"/>
  <c r="C61" i="2"/>
  <c r="E61" i="2" s="1"/>
  <c r="C63" i="2"/>
  <c r="E63" i="2" s="1"/>
  <c r="C263" i="2"/>
  <c r="E263" i="2" s="1"/>
  <c r="C261" i="2"/>
  <c r="E261" i="2" s="1"/>
  <c r="C259" i="2"/>
  <c r="E259" i="2" s="1"/>
  <c r="C257" i="2"/>
  <c r="E257" i="2" s="1"/>
  <c r="C255" i="2"/>
  <c r="E255" i="2" s="1"/>
  <c r="C253" i="2"/>
  <c r="E253" i="2" s="1"/>
  <c r="C251" i="2"/>
  <c r="E251" i="2" s="1"/>
  <c r="C249" i="2"/>
  <c r="E249" i="2" s="1"/>
  <c r="C247" i="2"/>
  <c r="E247" i="2" s="1"/>
  <c r="C245" i="2"/>
  <c r="E245" i="2" s="1"/>
  <c r="C243" i="2"/>
  <c r="E243" i="2" s="1"/>
  <c r="C241" i="2"/>
  <c r="E241" i="2" s="1"/>
  <c r="C239" i="2"/>
  <c r="E239" i="2" s="1"/>
  <c r="C237" i="2"/>
  <c r="E237" i="2" s="1"/>
  <c r="C235" i="2"/>
  <c r="E235" i="2" s="1"/>
  <c r="C233" i="2"/>
  <c r="E233" i="2" s="1"/>
  <c r="C231" i="2"/>
  <c r="E231" i="2" s="1"/>
  <c r="C229" i="2"/>
  <c r="E229" i="2" s="1"/>
  <c r="C227" i="2"/>
  <c r="E227" i="2" s="1"/>
  <c r="C225" i="2"/>
  <c r="E225" i="2" s="1"/>
  <c r="C223" i="2"/>
  <c r="E223" i="2" s="1"/>
  <c r="C221" i="2"/>
  <c r="E221" i="2" s="1"/>
  <c r="C219" i="2"/>
  <c r="E219" i="2" s="1"/>
  <c r="C217" i="2"/>
  <c r="E217" i="2" s="1"/>
  <c r="C215" i="2"/>
  <c r="E215" i="2" s="1"/>
  <c r="C213" i="2"/>
  <c r="E213" i="2" s="1"/>
  <c r="C211" i="2"/>
  <c r="E211" i="2" s="1"/>
  <c r="C209" i="2"/>
  <c r="E209" i="2" s="1"/>
  <c r="C207" i="2"/>
  <c r="E207" i="2" s="1"/>
  <c r="C205" i="2"/>
  <c r="E205" i="2" s="1"/>
  <c r="C203" i="2"/>
  <c r="E203" i="2" s="1"/>
  <c r="C201" i="2"/>
  <c r="E201" i="2" s="1"/>
  <c r="C199" i="2"/>
  <c r="E199" i="2" s="1"/>
  <c r="C197" i="2"/>
  <c r="E197" i="2" s="1"/>
  <c r="C195" i="2"/>
  <c r="E195" i="2" s="1"/>
  <c r="C193" i="2"/>
  <c r="E193" i="2" s="1"/>
  <c r="C191" i="2"/>
  <c r="E191" i="2" s="1"/>
  <c r="C189" i="2"/>
  <c r="E189" i="2" s="1"/>
  <c r="C187" i="2"/>
  <c r="E187" i="2" s="1"/>
  <c r="C185" i="2"/>
  <c r="E185" i="2" s="1"/>
  <c r="C183" i="2"/>
  <c r="E183" i="2" s="1"/>
  <c r="C181" i="2"/>
  <c r="E181" i="2" s="1"/>
  <c r="C179" i="2"/>
  <c r="E179" i="2" s="1"/>
  <c r="C177" i="2"/>
  <c r="E177" i="2" s="1"/>
  <c r="C175" i="2"/>
  <c r="E175" i="2" s="1"/>
  <c r="C173" i="2"/>
  <c r="E173" i="2" s="1"/>
  <c r="C171" i="2"/>
  <c r="E171" i="2" s="1"/>
  <c r="C169" i="2"/>
  <c r="E169" i="2" s="1"/>
  <c r="C167" i="2"/>
  <c r="E167" i="2" s="1"/>
  <c r="C165" i="2"/>
  <c r="E165" i="2" s="1"/>
  <c r="C163" i="2"/>
  <c r="E163" i="2" s="1"/>
  <c r="C161" i="2"/>
  <c r="E161" i="2" s="1"/>
  <c r="C159" i="2"/>
  <c r="E159" i="2" s="1"/>
  <c r="C157" i="2"/>
  <c r="E157" i="2" s="1"/>
  <c r="C155" i="2"/>
  <c r="E155" i="2" s="1"/>
  <c r="C153" i="2"/>
  <c r="E153" i="2" s="1"/>
  <c r="C151" i="2"/>
  <c r="E151" i="2" s="1"/>
  <c r="C149" i="2"/>
  <c r="E149" i="2" s="1"/>
  <c r="C147" i="2"/>
  <c r="E147" i="2" s="1"/>
  <c r="C145" i="2"/>
  <c r="E145" i="2" s="1"/>
  <c r="C143" i="2"/>
  <c r="E143" i="2" s="1"/>
  <c r="C141" i="2"/>
  <c r="E141" i="2" s="1"/>
  <c r="C139" i="2"/>
  <c r="E139" i="2" s="1"/>
  <c r="C137" i="2"/>
  <c r="E137" i="2" s="1"/>
  <c r="C135" i="2"/>
  <c r="E135" i="2" s="1"/>
  <c r="C133" i="2"/>
  <c r="E133" i="2" s="1"/>
  <c r="C131" i="2"/>
  <c r="E131" i="2" s="1"/>
  <c r="C129" i="2"/>
  <c r="E129" i="2" s="1"/>
  <c r="C127" i="2"/>
  <c r="E127" i="2" s="1"/>
  <c r="C125" i="2"/>
  <c r="E125" i="2" s="1"/>
  <c r="C123" i="2"/>
  <c r="E123" i="2" s="1"/>
  <c r="C121" i="2"/>
  <c r="E121" i="2" s="1"/>
  <c r="C119" i="2"/>
  <c r="E119" i="2" s="1"/>
  <c r="C117" i="2"/>
  <c r="E117" i="2" s="1"/>
  <c r="C115" i="2"/>
  <c r="E115" i="2" s="1"/>
  <c r="C113" i="2"/>
  <c r="E113" i="2" s="1"/>
  <c r="C111" i="2"/>
  <c r="E111" i="2" s="1"/>
  <c r="C109" i="2"/>
  <c r="E109" i="2" s="1"/>
  <c r="C107" i="2"/>
  <c r="E107" i="2" s="1"/>
  <c r="C105" i="2"/>
  <c r="E105" i="2" s="1"/>
  <c r="C103" i="2"/>
  <c r="E103" i="2" s="1"/>
  <c r="C101" i="2"/>
  <c r="E101" i="2" s="1"/>
  <c r="C99" i="2"/>
  <c r="E99" i="2" s="1"/>
  <c r="C97" i="2"/>
  <c r="E97" i="2" s="1"/>
  <c r="C95" i="2"/>
  <c r="E95" i="2" s="1"/>
  <c r="C93" i="2"/>
  <c r="E93" i="2" s="1"/>
  <c r="C91" i="2"/>
  <c r="E91" i="2" s="1"/>
  <c r="C89" i="2"/>
  <c r="E89" i="2" s="1"/>
  <c r="C87" i="2"/>
  <c r="E87" i="2" s="1"/>
  <c r="C85" i="2"/>
  <c r="E85" i="2" s="1"/>
  <c r="C83" i="2"/>
  <c r="E83" i="2" s="1"/>
  <c r="C81" i="2"/>
  <c r="E81" i="2" s="1"/>
  <c r="C79" i="2"/>
  <c r="E79" i="2" s="1"/>
  <c r="C77" i="2"/>
  <c r="E77" i="2" s="1"/>
  <c r="C75" i="2"/>
  <c r="E75" i="2" s="1"/>
  <c r="C73" i="2"/>
  <c r="E73" i="2" s="1"/>
  <c r="C71" i="2"/>
  <c r="E71" i="2" s="1"/>
  <c r="C69" i="2"/>
  <c r="E69" i="2" s="1"/>
  <c r="C67" i="2"/>
  <c r="E67" i="2" s="1"/>
  <c r="C65" i="2"/>
  <c r="E65" i="2" s="1"/>
  <c r="C62" i="2"/>
  <c r="E62" i="2" s="1"/>
  <c r="C58" i="2"/>
  <c r="E58" i="2" s="1"/>
  <c r="C54" i="2"/>
  <c r="E54" i="2" s="1"/>
  <c r="C50" i="2"/>
  <c r="E50" i="2" s="1"/>
  <c r="C46" i="2"/>
  <c r="E46" i="2" s="1"/>
  <c r="C42" i="2"/>
  <c r="E42" i="2" s="1"/>
  <c r="C38" i="2"/>
  <c r="E38" i="2" s="1"/>
  <c r="Y2" i="2"/>
  <c r="Z2" i="2" s="1"/>
  <c r="Y24" i="2"/>
  <c r="Z24" i="2" s="1"/>
  <c r="Y22" i="2"/>
  <c r="Z22" i="2" s="1"/>
  <c r="Y20" i="2"/>
  <c r="Z20" i="2" s="1"/>
  <c r="Y18" i="2"/>
  <c r="Z18" i="2" s="1"/>
  <c r="Y16" i="2"/>
  <c r="Z16" i="2" s="1"/>
  <c r="Y14" i="2"/>
  <c r="Z14" i="2" s="1"/>
  <c r="Y12" i="2"/>
  <c r="Z12" i="2" s="1"/>
  <c r="Y10" i="2"/>
  <c r="Z10" i="2" s="1"/>
  <c r="Y8" i="2"/>
  <c r="Z8" i="2" s="1"/>
  <c r="Y6" i="2"/>
  <c r="Z6" i="2" s="1"/>
  <c r="Y4" i="2"/>
  <c r="Z4" i="2" s="1"/>
  <c r="Y25" i="2"/>
  <c r="Z25" i="2" s="1"/>
  <c r="Y23" i="2"/>
  <c r="Z23" i="2" s="1"/>
  <c r="Y21" i="2"/>
  <c r="Z21" i="2" s="1"/>
  <c r="Y19" i="2"/>
  <c r="Z19" i="2" s="1"/>
  <c r="Y17" i="2"/>
  <c r="Z17" i="2" s="1"/>
  <c r="Y15" i="2"/>
  <c r="Z15" i="2" s="1"/>
  <c r="Y13" i="2"/>
  <c r="Z13" i="2" s="1"/>
  <c r="Y11" i="2"/>
  <c r="Z11" i="2" s="1"/>
  <c r="Y9" i="2"/>
  <c r="Z9" i="2" s="1"/>
  <c r="Y7" i="2"/>
  <c r="Z7" i="2" s="1"/>
  <c r="Y5" i="2"/>
  <c r="Z5" i="2" s="1"/>
  <c r="E40" i="2" l="1"/>
  <c r="E48" i="2"/>
  <c r="E56" i="2"/>
  <c r="E64" i="2"/>
  <c r="E68" i="2"/>
  <c r="E72" i="2"/>
  <c r="E76" i="2"/>
  <c r="E80" i="2"/>
  <c r="E84" i="2"/>
  <c r="E88" i="2"/>
  <c r="E92" i="2"/>
  <c r="E96" i="2"/>
  <c r="E100" i="2"/>
  <c r="E104" i="2"/>
  <c r="E108" i="2"/>
  <c r="E112" i="2"/>
  <c r="E116" i="2"/>
  <c r="E124" i="2"/>
  <c r="E128" i="2"/>
  <c r="E132" i="2"/>
  <c r="E136" i="2"/>
  <c r="E140" i="2"/>
  <c r="E144" i="2"/>
  <c r="E148" i="2"/>
  <c r="E152" i="2"/>
  <c r="E156" i="2"/>
  <c r="E160" i="2"/>
  <c r="E164" i="2"/>
  <c r="E168" i="2"/>
  <c r="E172" i="2"/>
  <c r="E176" i="2"/>
  <c r="E180" i="2"/>
  <c r="E184" i="2"/>
  <c r="E188" i="2"/>
  <c r="E192" i="2"/>
  <c r="E196" i="2"/>
  <c r="E200" i="2"/>
  <c r="E204" i="2"/>
  <c r="E208" i="2"/>
  <c r="E212" i="2"/>
  <c r="E216" i="2"/>
  <c r="E220" i="2"/>
  <c r="E224" i="2"/>
  <c r="E228" i="2"/>
  <c r="E232" i="2"/>
  <c r="E236" i="2"/>
  <c r="E240" i="2"/>
  <c r="E244" i="2"/>
  <c r="E248" i="2"/>
  <c r="E252" i="2"/>
  <c r="E256" i="2"/>
  <c r="E260" i="2"/>
  <c r="E36" i="2"/>
  <c r="E44" i="2"/>
  <c r="E52" i="2"/>
  <c r="E60" i="2"/>
  <c r="E66" i="2"/>
  <c r="E70" i="2"/>
  <c r="E74" i="2"/>
  <c r="E78" i="2"/>
  <c r="E82" i="2"/>
  <c r="E86" i="2"/>
  <c r="E90" i="2"/>
  <c r="E94" i="2"/>
  <c r="E98" i="2"/>
  <c r="E102" i="2"/>
  <c r="E106" i="2"/>
  <c r="E110" i="2"/>
  <c r="E114" i="2"/>
  <c r="E118" i="2"/>
  <c r="E122" i="2"/>
  <c r="E126" i="2"/>
  <c r="E130" i="2"/>
  <c r="E134" i="2"/>
  <c r="E138" i="2"/>
  <c r="E142" i="2"/>
  <c r="E146" i="2"/>
  <c r="E150" i="2"/>
  <c r="E154" i="2"/>
  <c r="E158" i="2"/>
  <c r="E162" i="2"/>
  <c r="E166" i="2"/>
  <c r="E170" i="2"/>
  <c r="E174" i="2"/>
  <c r="E178" i="2"/>
  <c r="E182" i="2"/>
  <c r="E186" i="2"/>
  <c r="E190" i="2"/>
  <c r="E194" i="2"/>
  <c r="E198" i="2"/>
  <c r="E202" i="2"/>
  <c r="E206" i="2"/>
  <c r="E210" i="2"/>
  <c r="E214" i="2"/>
  <c r="E218" i="2"/>
  <c r="E222" i="2"/>
  <c r="E226" i="2"/>
  <c r="E230" i="2"/>
  <c r="E234" i="2"/>
  <c r="E238" i="2"/>
  <c r="E242" i="2"/>
  <c r="E246" i="2"/>
  <c r="E250" i="2"/>
  <c r="E254" i="2"/>
  <c r="E258" i="2"/>
  <c r="E262" i="2"/>
  <c r="L4" i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74" i="1" s="1"/>
  <c r="L75" i="1" s="1"/>
  <c r="L76" i="1" s="1"/>
  <c r="L77" i="1" s="1"/>
  <c r="L78" i="1" s="1"/>
  <c r="L79" i="1" s="1"/>
  <c r="L80" i="1" s="1"/>
  <c r="L81" i="1" s="1"/>
  <c r="L82" i="1" s="1"/>
  <c r="L83" i="1" s="1"/>
  <c r="L84" i="1" s="1"/>
  <c r="L85" i="1" s="1"/>
  <c r="L86" i="1" s="1"/>
  <c r="L87" i="1" s="1"/>
  <c r="L88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L114" i="1" s="1"/>
  <c r="L115" i="1" s="1"/>
  <c r="L116" i="1" s="1"/>
  <c r="L117" i="1" s="1"/>
  <c r="L118" i="1" s="1"/>
  <c r="L119" i="1" s="1"/>
  <c r="L120" i="1" s="1"/>
  <c r="L2" i="1"/>
  <c r="L3" i="1" s="1"/>
  <c r="L121" i="1" l="1"/>
  <c r="L122" i="1" s="1"/>
  <c r="L123" i="1" s="1"/>
  <c r="L124" i="1" s="1"/>
  <c r="L125" i="1" s="1"/>
  <c r="L126" i="1"/>
  <c r="Q1" i="1"/>
  <c r="L127" i="1" l="1"/>
  <c r="H28" i="2"/>
  <c r="I28" i="2" s="1"/>
  <c r="L128" i="1" l="1"/>
  <c r="L129" i="1" l="1"/>
  <c r="E28" i="2"/>
  <c r="F28" i="2" s="1"/>
  <c r="L130" i="1" l="1"/>
  <c r="H29" i="2"/>
  <c r="I29" i="2" s="1"/>
  <c r="E29" i="2"/>
  <c r="F29" i="2" s="1"/>
  <c r="L131" i="1" l="1"/>
  <c r="L132" i="1" l="1"/>
  <c r="M21" i="1"/>
  <c r="M22" i="1" s="1"/>
  <c r="L133" i="1" l="1"/>
  <c r="M23" i="1"/>
  <c r="L134" i="1" l="1"/>
  <c r="M24" i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L135" i="1" l="1"/>
  <c r="M96" i="1"/>
  <c r="L136" i="1" l="1"/>
  <c r="M97" i="1"/>
  <c r="L137" i="1" l="1"/>
  <c r="M98" i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L138" i="1" l="1"/>
  <c r="M113" i="1"/>
  <c r="L139" i="1" l="1"/>
  <c r="M114" i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l="1"/>
  <c r="L140" i="1"/>
  <c r="L141" i="1" l="1"/>
  <c r="M140" i="1"/>
  <c r="M141" i="1" l="1"/>
  <c r="L142" i="1"/>
  <c r="L143" i="1" l="1"/>
  <c r="L144" i="1" s="1"/>
  <c r="M142" i="1"/>
  <c r="M143" i="1" l="1"/>
  <c r="L145" i="1" l="1"/>
  <c r="M144" i="1"/>
  <c r="M145" i="1" l="1"/>
  <c r="L146" i="1"/>
  <c r="L147" i="1" l="1"/>
  <c r="L148" i="1" s="1"/>
  <c r="M146" i="1"/>
  <c r="L149" i="1" l="1"/>
  <c r="M147" i="1"/>
  <c r="M148" i="1" s="1"/>
  <c r="M149" i="1" l="1"/>
  <c r="L150" i="1"/>
  <c r="M150" i="1" l="1"/>
  <c r="L151" i="1"/>
  <c r="M151" i="1" l="1"/>
  <c r="L152" i="1"/>
  <c r="M152" i="1" l="1"/>
</calcChain>
</file>

<file path=xl/sharedStrings.xml><?xml version="1.0" encoding="utf-8"?>
<sst xmlns="http://schemas.openxmlformats.org/spreadsheetml/2006/main" count="633" uniqueCount="172">
  <si>
    <t>Avg Loss</t>
  </si>
  <si>
    <t>Avg Win</t>
  </si>
  <si>
    <t>Real Profit</t>
  </si>
  <si>
    <t>EUR/USD</t>
  </si>
  <si>
    <t>Symbol</t>
  </si>
  <si>
    <t>Trade Date</t>
  </si>
  <si>
    <t>Max Win</t>
  </si>
  <si>
    <t>Max Loss</t>
  </si>
  <si>
    <t>Profit</t>
  </si>
  <si>
    <t>USD/CAD</t>
  </si>
  <si>
    <t>Date</t>
  </si>
  <si>
    <t>Total</t>
  </si>
  <si>
    <t>Comm.</t>
  </si>
  <si>
    <t>20 EMA</t>
  </si>
  <si>
    <t>Win Ratio</t>
  </si>
  <si>
    <t>1wve70a:03cc</t>
  </si>
  <si>
    <t>Sell</t>
  </si>
  <si>
    <t>O</t>
  </si>
  <si>
    <t>1wve70a:03dn</t>
  </si>
  <si>
    <t>Buy</t>
  </si>
  <si>
    <t>C</t>
  </si>
  <si>
    <t>1wve70a:04dd</t>
  </si>
  <si>
    <t>1wve70a:04dj</t>
  </si>
  <si>
    <t>1wve70a:04ek</t>
  </si>
  <si>
    <t>1wwe70a:01ip</t>
  </si>
  <si>
    <t>1wwe70a:01iv</t>
  </si>
  <si>
    <t>1wwe70a:02nf</t>
  </si>
  <si>
    <t>1wwe70a:02nn</t>
  </si>
  <si>
    <t>1wwe70a:02w4</t>
  </si>
  <si>
    <t>1wwe70a:02wn</t>
  </si>
  <si>
    <t>1wwe70a:0358</t>
  </si>
  <si>
    <t>1wwe70a:035b</t>
  </si>
  <si>
    <t>1wwe70a:036e</t>
  </si>
  <si>
    <t>1wwe70a:036h</t>
  </si>
  <si>
    <t>1wwe70a:03g3</t>
  </si>
  <si>
    <t>1wwe70a:03g6</t>
  </si>
  <si>
    <t>1wwe70a:03g8</t>
  </si>
  <si>
    <t>1wwe70a:03k6</t>
  </si>
  <si>
    <t>1wwe70a:03kd</t>
  </si>
  <si>
    <t>1wwe70a:03kf</t>
  </si>
  <si>
    <t>1wwe70a:03n5</t>
  </si>
  <si>
    <t>1wwe70a:03o5</t>
  </si>
  <si>
    <t>1wwe70a:03vw</t>
  </si>
  <si>
    <t>1wwe70a:03w7</t>
  </si>
  <si>
    <t>1wwe70a:03w9</t>
  </si>
  <si>
    <t>1wwe70a:04xl</t>
  </si>
  <si>
    <t>1wwe70a:04zg</t>
  </si>
  <si>
    <t>1wwe70a:04zq</t>
  </si>
  <si>
    <t>1wwe70a:051m</t>
  </si>
  <si>
    <t>1wxe70a:01dd</t>
  </si>
  <si>
    <t>1wxe70a:01e4</t>
  </si>
  <si>
    <t>1wxe70a:01e6</t>
  </si>
  <si>
    <t>1wxe70a:01j0</t>
  </si>
  <si>
    <t>1wxe70a:01j4</t>
  </si>
  <si>
    <t>1wxe70a:01j6</t>
  </si>
  <si>
    <t>1wxe70a:02jz</t>
  </si>
  <si>
    <t>1wxe70a:02k3</t>
  </si>
  <si>
    <t>1wxe70a:02k5</t>
  </si>
  <si>
    <t>1wxe70a:030s</t>
  </si>
  <si>
    <t>1wxe70a:030x</t>
  </si>
  <si>
    <t>1wxe70a:030z</t>
  </si>
  <si>
    <t>1wxe70a:0368</t>
  </si>
  <si>
    <t>1wxe70a:036b</t>
  </si>
  <si>
    <t>1wxe70a:036d</t>
  </si>
  <si>
    <t>1wxe70a:03cy</t>
  </si>
  <si>
    <t>1wxe70a:03d1</t>
  </si>
  <si>
    <t>1wxe70a:03os</t>
  </si>
  <si>
    <t>1wxe70a:03p6</t>
  </si>
  <si>
    <t>1wxe70a:03p4</t>
  </si>
  <si>
    <t>1wxe70a:03vz</t>
  </si>
  <si>
    <t>1wxe70a:03w1</t>
  </si>
  <si>
    <t>1wxe70a:03w3</t>
  </si>
  <si>
    <t>1wxe70a:043b</t>
  </si>
  <si>
    <t>1wxe70a:043e</t>
  </si>
  <si>
    <t>1wxe70a:043g</t>
  </si>
  <si>
    <t>1wye80a:018i</t>
  </si>
  <si>
    <t>1wye80a:018k</t>
  </si>
  <si>
    <t>1wye80a:018l</t>
  </si>
  <si>
    <t>1wye80a:01b7</t>
  </si>
  <si>
    <t>1wye80a:01ba</t>
  </si>
  <si>
    <t>1wye80a:02lv</t>
  </si>
  <si>
    <t>1wye80a:02lw</t>
  </si>
  <si>
    <t>1wye80a:02n1</t>
  </si>
  <si>
    <t>1wye80a:02n3</t>
  </si>
  <si>
    <t>1wye80a:02na</t>
  </si>
  <si>
    <t>1wye80a:02sk</t>
  </si>
  <si>
    <t>1wye80a:02t3</t>
  </si>
  <si>
    <t>1wye80a:02ta</t>
  </si>
  <si>
    <t>1wye80a:02um</t>
  </si>
  <si>
    <t>1wye80a:02vz</t>
  </si>
  <si>
    <t>1wye80a:02w3</t>
  </si>
  <si>
    <t>1wye80a:02wi</t>
  </si>
  <si>
    <t>1wye80a:04n9</t>
  </si>
  <si>
    <t>1wye80a:04ng</t>
  </si>
  <si>
    <t>1wye80a:04nm</t>
  </si>
  <si>
    <t>1wye80a:04o0</t>
  </si>
  <si>
    <t>1wye80a:04pp</t>
  </si>
  <si>
    <t>1wye80a:04ps</t>
  </si>
  <si>
    <t>1wye80a:04q7</t>
  </si>
  <si>
    <t>1wze70a:02wz</t>
  </si>
  <si>
    <t>1wze70a:02x2</t>
  </si>
  <si>
    <t>1wze70a:02x4</t>
  </si>
  <si>
    <t>1x2e70a:00u3</t>
  </si>
  <si>
    <t>1x2e70a:00ua</t>
  </si>
  <si>
    <t>1x2e70a:00ui</t>
  </si>
  <si>
    <t>1x2e70a:02is</t>
  </si>
  <si>
    <t>1x2e70a:02iw</t>
  </si>
  <si>
    <t>1x2e70a:02j3</t>
  </si>
  <si>
    <t>1x2e70a:02k3</t>
  </si>
  <si>
    <t>1x2e70a:02k6</t>
  </si>
  <si>
    <t>1x2e70a:02ky</t>
  </si>
  <si>
    <t>1x2e70a:03d4</t>
  </si>
  <si>
    <t>1x2e70a:03dg</t>
  </si>
  <si>
    <t>1x2e70a:03ic</t>
  </si>
  <si>
    <t>1x2e70a:03ih</t>
  </si>
  <si>
    <t>1x2e70a:03jg</t>
  </si>
  <si>
    <t>1x2e70a:03kj</t>
  </si>
  <si>
    <t>1x2e70a:03jt</t>
  </si>
  <si>
    <t>1x3e70a:026i</t>
  </si>
  <si>
    <t>1x3e70a:026z</t>
  </si>
  <si>
    <t>1x3e70a:026s</t>
  </si>
  <si>
    <t>1x3e70a:026w</t>
  </si>
  <si>
    <t>1x3e70a:02rr</t>
  </si>
  <si>
    <t>1x3e70a:02rx</t>
  </si>
  <si>
    <t>1x3e70a:02s4</t>
  </si>
  <si>
    <t>1x3e70a:02s1</t>
  </si>
  <si>
    <t>Entry Date</t>
  </si>
  <si>
    <t>Trade No</t>
  </si>
  <si>
    <t>Event</t>
  </si>
  <si>
    <t>Volume</t>
  </si>
  <si>
    <t>Price</t>
  </si>
  <si>
    <t>Conv. Rate</t>
  </si>
  <si>
    <t>Gross P&amp;L</t>
  </si>
  <si>
    <t>Comm</t>
  </si>
  <si>
    <t>Open/Close</t>
  </si>
  <si>
    <t>1x4e70a:01ew</t>
  </si>
  <si>
    <t>1x4e70a:01f7</t>
  </si>
  <si>
    <t>1x4e70a:01fu</t>
  </si>
  <si>
    <t>1x4e70a:01pt</t>
  </si>
  <si>
    <t>1x4e70a:01pu</t>
  </si>
  <si>
    <t>1x4e70a:01pw</t>
  </si>
  <si>
    <t>1x4e70a:01py</t>
  </si>
  <si>
    <t>1x4e70a:01r9</t>
  </si>
  <si>
    <t>1x4e70a:01rb</t>
  </si>
  <si>
    <t>1x4e70a:01rd</t>
  </si>
  <si>
    <t>1x4e70a:01re</t>
  </si>
  <si>
    <t>1x4e70a:02fj</t>
  </si>
  <si>
    <t>1x4e70a:02fk</t>
  </si>
  <si>
    <t>1x4e70a:02fm</t>
  </si>
  <si>
    <t>1x4e70a:02fo</t>
  </si>
  <si>
    <t>1x4e70a:02lq</t>
  </si>
  <si>
    <t>1x4e70a:02mq</t>
  </si>
  <si>
    <t>1x4e70a:02ms</t>
  </si>
  <si>
    <t>1x4e70a:02mt</t>
  </si>
  <si>
    <t>1x4e70a:0327</t>
  </si>
  <si>
    <t>1x4e70a:032d</t>
  </si>
  <si>
    <t>1x4e70a:032f</t>
  </si>
  <si>
    <t>1x4e70a:032h</t>
  </si>
  <si>
    <t>1x4e70a:037f</t>
  </si>
  <si>
    <t>1x4e70a:037i</t>
  </si>
  <si>
    <t>1x4e70a:037k</t>
  </si>
  <si>
    <t>1x4e70a:037l</t>
  </si>
  <si>
    <t>1x5e70a:0217</t>
  </si>
  <si>
    <t>1x5e70a:021a</t>
  </si>
  <si>
    <t>1x5e70a:021c</t>
  </si>
  <si>
    <t>1x5e70a:021e</t>
  </si>
  <si>
    <t>Just Day</t>
  </si>
  <si>
    <t>Just Hour</t>
  </si>
  <si>
    <t>Trades</t>
  </si>
  <si>
    <t>Avg</t>
  </si>
  <si>
    <t>Income</t>
  </si>
  <si>
    <t># Trds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</si>
</sst>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m/d/yyyy\ h:mm\ AM/PM"/>
  </numFmts>
  <fonts count="7" x14ac:knownFonts="1">
    <font>
      <sz val="10"/>
      <name val="Arial"/>
    </font>
    <font>
      <sz val="10"/>
      <name val="Arial"/>
      <family val="2"/>
    </font>
    <font>
      <sz val="8"/>
      <color indexed="72"/>
      <name val="Microsoft Sans Serif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color rgb="FF003366"/>
      <name val="Arial"/>
      <family val="2"/>
    </font>
    <font>
      <sz val="10"/>
      <color rgb="FF2222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11"/>
      </patternFill>
    </fill>
    <fill>
      <patternFill patternType="solid">
        <fgColor rgb="FFEEEEEE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49">
    <xf numFmtId="0" fontId="1" fillId="0" borderId="0" xfId="0" applyFont="1"/>
    <xf numFmtId="0" fontId="0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/>
    <xf numFmtId="14" fontId="1" fillId="0" borderId="0" xfId="0" applyNumberFormat="1" applyFont="1"/>
    <xf numFmtId="164" fontId="1" fillId="0" borderId="0" xfId="0" applyNumberFormat="1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8" fontId="1" fillId="0" borderId="0" xfId="0" applyNumberFormat="1" applyFont="1"/>
    <xf numFmtId="0" fontId="5" fillId="0" borderId="0" xfId="0" applyFont="1" applyAlignment="1">
      <alignment vertical="center" wrapText="1"/>
    </xf>
    <xf numFmtId="10" fontId="1" fillId="0" borderId="0" xfId="2" applyNumberFormat="1" applyFont="1"/>
    <xf numFmtId="44" fontId="1" fillId="0" borderId="0" xfId="1" applyFont="1"/>
    <xf numFmtId="14" fontId="3" fillId="0" borderId="0" xfId="0" applyNumberFormat="1" applyFont="1"/>
    <xf numFmtId="10" fontId="1" fillId="0" borderId="0" xfId="2" applyNumberFormat="1" applyFont="1" applyAlignment="1">
      <alignment horizontal="left"/>
    </xf>
    <xf numFmtId="0" fontId="5" fillId="0" borderId="0" xfId="0" applyFont="1" applyFill="1" applyBorder="1" applyAlignment="1">
      <alignment vertical="center" wrapText="1"/>
    </xf>
    <xf numFmtId="44" fontId="1" fillId="0" borderId="0" xfId="0" applyNumberFormat="1" applyFont="1"/>
    <xf numFmtId="0" fontId="1" fillId="3" borderId="0" xfId="0" applyFont="1" applyFill="1" applyAlignment="1">
      <alignment vertical="center" wrapText="1"/>
    </xf>
    <xf numFmtId="2" fontId="1" fillId="0" borderId="0" xfId="0" applyNumberFormat="1" applyFont="1"/>
    <xf numFmtId="22" fontId="1" fillId="4" borderId="0" xfId="0" applyNumberFormat="1" applyFont="1" applyFill="1" applyAlignment="1">
      <alignment vertical="center" wrapText="1"/>
    </xf>
    <xf numFmtId="0" fontId="1" fillId="4" borderId="0" xfId="0" applyFont="1" applyFill="1" applyAlignment="1">
      <alignment vertical="center" wrapText="1"/>
    </xf>
    <xf numFmtId="0" fontId="1" fillId="4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right" vertical="center" wrapText="1"/>
    </xf>
    <xf numFmtId="22" fontId="1" fillId="3" borderId="0" xfId="0" applyNumberFormat="1" applyFont="1" applyFill="1" applyAlignment="1">
      <alignment vertical="center" wrapText="1"/>
    </xf>
    <xf numFmtId="0" fontId="1" fillId="3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right" vertical="center" wrapText="1"/>
    </xf>
    <xf numFmtId="22" fontId="1" fillId="4" borderId="2" xfId="0" applyNumberFormat="1" applyFont="1" applyFill="1" applyBorder="1" applyAlignment="1">
      <alignment vertical="center" wrapText="1"/>
    </xf>
    <xf numFmtId="22" fontId="1" fillId="4" borderId="3" xfId="0" applyNumberFormat="1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right" vertical="center" wrapText="1"/>
    </xf>
    <xf numFmtId="0" fontId="1" fillId="4" borderId="4" xfId="0" applyFont="1" applyFill="1" applyBorder="1" applyAlignment="1">
      <alignment horizontal="center" vertical="center" wrapText="1"/>
    </xf>
    <xf numFmtId="22" fontId="1" fillId="3" borderId="5" xfId="0" applyNumberFormat="1" applyFont="1" applyFill="1" applyBorder="1" applyAlignment="1">
      <alignment vertical="center" wrapText="1"/>
    </xf>
    <xf numFmtId="0" fontId="1" fillId="3" borderId="6" xfId="0" applyFont="1" applyFill="1" applyBorder="1" applyAlignment="1">
      <alignment horizontal="center" vertical="center" wrapText="1"/>
    </xf>
    <xf numFmtId="22" fontId="1" fillId="4" borderId="5" xfId="0" applyNumberFormat="1" applyFont="1" applyFill="1" applyBorder="1" applyAlignment="1">
      <alignment vertical="center" wrapText="1"/>
    </xf>
    <xf numFmtId="0" fontId="1" fillId="4" borderId="6" xfId="0" applyFont="1" applyFill="1" applyBorder="1" applyAlignment="1">
      <alignment horizontal="center" vertical="center" wrapText="1"/>
    </xf>
    <xf numFmtId="22" fontId="1" fillId="3" borderId="7" xfId="0" applyNumberFormat="1" applyFont="1" applyFill="1" applyBorder="1" applyAlignment="1">
      <alignment vertical="center" wrapText="1"/>
    </xf>
    <xf numFmtId="22" fontId="1" fillId="3" borderId="8" xfId="0" applyNumberFormat="1" applyFont="1" applyFill="1" applyBorder="1" applyAlignment="1">
      <alignment vertical="center" wrapText="1"/>
    </xf>
    <xf numFmtId="0" fontId="1" fillId="3" borderId="8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right" vertical="center" wrapText="1"/>
    </xf>
    <xf numFmtId="0" fontId="1" fillId="3" borderId="9" xfId="0" applyFont="1" applyFill="1" applyBorder="1" applyAlignment="1">
      <alignment horizontal="center" vertical="center" wrapText="1"/>
    </xf>
    <xf numFmtId="22" fontId="1" fillId="0" borderId="0" xfId="0" applyNumberFormat="1" applyFont="1"/>
    <xf numFmtId="22" fontId="1" fillId="3" borderId="3" xfId="0" applyNumberFormat="1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right" vertical="center" wrapText="1"/>
    </xf>
    <xf numFmtId="0" fontId="1" fillId="3" borderId="4" xfId="0" applyFont="1" applyFill="1" applyBorder="1" applyAlignment="1">
      <alignment horizontal="center" vertical="center" wrapText="1"/>
    </xf>
    <xf numFmtId="22" fontId="6" fillId="0" borderId="0" xfId="0" applyNumberFormat="1" applyFont="1"/>
    <xf numFmtId="2" fontId="5" fillId="0" borderId="0" xfId="0" applyNumberFormat="1" applyFont="1" applyFill="1" applyBorder="1" applyAlignment="1">
      <alignment vertic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0F0"/>
      <rgbColor rgb="00FF0000"/>
      <rgbColor rgb="00000000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Profit Over Transactions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Data!$L$1</c:f>
              <c:strCache>
                <c:ptCount val="1"/>
                <c:pt idx="0">
                  <c:v>Real Profit</c:v>
                </c:pt>
              </c:strCache>
            </c:strRef>
          </c:tx>
          <c:marker>
            <c:symbol val="none"/>
          </c:marker>
          <c:val>
            <c:numRef>
              <c:f>Data!$L$2:$L$152</c:f>
              <c:numCache>
                <c:formatCode>"$"#,##0.00_);[Red]\("$"#,##0.00\)</c:formatCode>
                <c:ptCount val="151"/>
                <c:pt idx="0">
                  <c:v>-0.41</c:v>
                </c:pt>
                <c:pt idx="1">
                  <c:v>-0.18999999999999997</c:v>
                </c:pt>
                <c:pt idx="2">
                  <c:v>1.33</c:v>
                </c:pt>
                <c:pt idx="3">
                  <c:v>1.1300000000000001</c:v>
                </c:pt>
                <c:pt idx="4">
                  <c:v>4.4400000000000004</c:v>
                </c:pt>
                <c:pt idx="5">
                  <c:v>4.7600000000000007</c:v>
                </c:pt>
                <c:pt idx="6">
                  <c:v>4.7200000000000006</c:v>
                </c:pt>
                <c:pt idx="7">
                  <c:v>4.5600000000000005</c:v>
                </c:pt>
                <c:pt idx="8">
                  <c:v>3.24</c:v>
                </c:pt>
                <c:pt idx="9">
                  <c:v>3.04</c:v>
                </c:pt>
                <c:pt idx="10">
                  <c:v>7.17</c:v>
                </c:pt>
                <c:pt idx="11">
                  <c:v>6.97</c:v>
                </c:pt>
                <c:pt idx="12">
                  <c:v>4.97</c:v>
                </c:pt>
                <c:pt idx="13">
                  <c:v>4.7699999999999996</c:v>
                </c:pt>
                <c:pt idx="14">
                  <c:v>2.2999999999999994</c:v>
                </c:pt>
                <c:pt idx="15">
                  <c:v>2.0999999999999992</c:v>
                </c:pt>
                <c:pt idx="16">
                  <c:v>-2.0700000000000007</c:v>
                </c:pt>
                <c:pt idx="17">
                  <c:v>-2.2700000000000009</c:v>
                </c:pt>
                <c:pt idx="18">
                  <c:v>-2.120000000000001</c:v>
                </c:pt>
                <c:pt idx="19">
                  <c:v>-1.8000000000000009</c:v>
                </c:pt>
                <c:pt idx="20">
                  <c:v>-2.0000000000000009</c:v>
                </c:pt>
                <c:pt idx="21">
                  <c:v>-3.2000000000000011</c:v>
                </c:pt>
                <c:pt idx="22">
                  <c:v>-4.4000000000000004</c:v>
                </c:pt>
                <c:pt idx="23">
                  <c:v>-4.6000000000000005</c:v>
                </c:pt>
                <c:pt idx="24">
                  <c:v>-5.8000000000000007</c:v>
                </c:pt>
                <c:pt idx="25">
                  <c:v>-6.0000000000000009</c:v>
                </c:pt>
                <c:pt idx="26">
                  <c:v>-3.930000000000001</c:v>
                </c:pt>
                <c:pt idx="27">
                  <c:v>-1.0200000000000011</c:v>
                </c:pt>
                <c:pt idx="28">
                  <c:v>-0.29000000000000115</c:v>
                </c:pt>
                <c:pt idx="29">
                  <c:v>-0.44000000000000117</c:v>
                </c:pt>
                <c:pt idx="30">
                  <c:v>-5.6200000000000019</c:v>
                </c:pt>
                <c:pt idx="31">
                  <c:v>-5.7700000000000022</c:v>
                </c:pt>
                <c:pt idx="32">
                  <c:v>-7.9200000000000026</c:v>
                </c:pt>
                <c:pt idx="33">
                  <c:v>-8.1200000000000028</c:v>
                </c:pt>
                <c:pt idx="34">
                  <c:v>-9.9700000000000024</c:v>
                </c:pt>
                <c:pt idx="35">
                  <c:v>-11.820000000000002</c:v>
                </c:pt>
                <c:pt idx="36">
                  <c:v>-12.020000000000001</c:v>
                </c:pt>
                <c:pt idx="37">
                  <c:v>-12.32</c:v>
                </c:pt>
                <c:pt idx="38">
                  <c:v>-12.6</c:v>
                </c:pt>
                <c:pt idx="39">
                  <c:v>-12.799999999999999</c:v>
                </c:pt>
                <c:pt idx="40">
                  <c:v>-10.729999999999999</c:v>
                </c:pt>
                <c:pt idx="41">
                  <c:v>-9.6499999999999986</c:v>
                </c:pt>
                <c:pt idx="42">
                  <c:v>-9.8499999999999979</c:v>
                </c:pt>
                <c:pt idx="43">
                  <c:v>-7.7299999999999978</c:v>
                </c:pt>
                <c:pt idx="44">
                  <c:v>-8.8599999999999977</c:v>
                </c:pt>
                <c:pt idx="45">
                  <c:v>-9.0599999999999969</c:v>
                </c:pt>
                <c:pt idx="46">
                  <c:v>-8.8499999999999961</c:v>
                </c:pt>
                <c:pt idx="47">
                  <c:v>-8.6399999999999952</c:v>
                </c:pt>
                <c:pt idx="48">
                  <c:v>-8.6699999999999946</c:v>
                </c:pt>
                <c:pt idx="49">
                  <c:v>-8.7099999999999937</c:v>
                </c:pt>
                <c:pt idx="50">
                  <c:v>-8.8699999999999939</c:v>
                </c:pt>
                <c:pt idx="51">
                  <c:v>-8.6899999999999924</c:v>
                </c:pt>
                <c:pt idx="52">
                  <c:v>-8.6299999999999919</c:v>
                </c:pt>
                <c:pt idx="53">
                  <c:v>-8.8299999999999912</c:v>
                </c:pt>
                <c:pt idx="54">
                  <c:v>-11.259999999999991</c:v>
                </c:pt>
                <c:pt idx="55">
                  <c:v>-13.839999999999991</c:v>
                </c:pt>
                <c:pt idx="56">
                  <c:v>-14.03999999999999</c:v>
                </c:pt>
                <c:pt idx="57">
                  <c:v>-11.73999999999999</c:v>
                </c:pt>
                <c:pt idx="58">
                  <c:v>-10.709999999999988</c:v>
                </c:pt>
                <c:pt idx="59">
                  <c:v>-10.909999999999988</c:v>
                </c:pt>
                <c:pt idx="60">
                  <c:v>-10.709999999999987</c:v>
                </c:pt>
                <c:pt idx="61">
                  <c:v>-10.509999999999986</c:v>
                </c:pt>
                <c:pt idx="62">
                  <c:v>-10.709999999999985</c:v>
                </c:pt>
                <c:pt idx="63">
                  <c:v>-10.709999999999985</c:v>
                </c:pt>
                <c:pt idx="64">
                  <c:v>-12.189999999999985</c:v>
                </c:pt>
                <c:pt idx="65">
                  <c:v>-12.269999999999985</c:v>
                </c:pt>
                <c:pt idx="66">
                  <c:v>-12.389999999999985</c:v>
                </c:pt>
                <c:pt idx="67">
                  <c:v>-11.269999999999984</c:v>
                </c:pt>
                <c:pt idx="68">
                  <c:v>-11.469999999999983</c:v>
                </c:pt>
                <c:pt idx="69">
                  <c:v>-11.909999999999982</c:v>
                </c:pt>
                <c:pt idx="70">
                  <c:v>-13.629999999999983</c:v>
                </c:pt>
                <c:pt idx="71">
                  <c:v>-13.829999999999982</c:v>
                </c:pt>
                <c:pt idx="72">
                  <c:v>-12.879999999999981</c:v>
                </c:pt>
                <c:pt idx="73">
                  <c:v>-12.329999999999981</c:v>
                </c:pt>
                <c:pt idx="74">
                  <c:v>-12.52999999999998</c:v>
                </c:pt>
                <c:pt idx="75">
                  <c:v>-11.35999999999998</c:v>
                </c:pt>
                <c:pt idx="76">
                  <c:v>-11.149999999999981</c:v>
                </c:pt>
                <c:pt idx="77">
                  <c:v>-11.069999999999981</c:v>
                </c:pt>
                <c:pt idx="78">
                  <c:v>-11.26999999999998</c:v>
                </c:pt>
                <c:pt idx="79">
                  <c:v>-10.69999999999998</c:v>
                </c:pt>
                <c:pt idx="80">
                  <c:v>-9.6299999999999795</c:v>
                </c:pt>
                <c:pt idx="81">
                  <c:v>-9.7099999999999795</c:v>
                </c:pt>
                <c:pt idx="82">
                  <c:v>-9.7899999999999796</c:v>
                </c:pt>
                <c:pt idx="83">
                  <c:v>-9.8299999999999788</c:v>
                </c:pt>
                <c:pt idx="84">
                  <c:v>-8.8899999999999793</c:v>
                </c:pt>
                <c:pt idx="85">
                  <c:v>-7.6699999999999795</c:v>
                </c:pt>
                <c:pt idx="86">
                  <c:v>-7.68999999999998</c:v>
                </c:pt>
                <c:pt idx="87">
                  <c:v>-7.8099999999999792</c:v>
                </c:pt>
                <c:pt idx="88">
                  <c:v>-8.0099999999999785</c:v>
                </c:pt>
                <c:pt idx="89">
                  <c:v>-7.2599999999999785</c:v>
                </c:pt>
                <c:pt idx="90">
                  <c:v>-6.8299999999999779</c:v>
                </c:pt>
                <c:pt idx="91">
                  <c:v>-7.029999999999978</c:v>
                </c:pt>
                <c:pt idx="92">
                  <c:v>-4.5799999999999779</c:v>
                </c:pt>
                <c:pt idx="93">
                  <c:v>-3.3499999999999779</c:v>
                </c:pt>
                <c:pt idx="94">
                  <c:v>-3.5499999999999781</c:v>
                </c:pt>
                <c:pt idx="95">
                  <c:v>-2.4799999999999782</c:v>
                </c:pt>
                <c:pt idx="96">
                  <c:v>-0.3299999999999782</c:v>
                </c:pt>
                <c:pt idx="97">
                  <c:v>-0.52999999999997827</c:v>
                </c:pt>
                <c:pt idx="98">
                  <c:v>-1.5299999999999785</c:v>
                </c:pt>
                <c:pt idx="99">
                  <c:v>-2.5299999999999785</c:v>
                </c:pt>
                <c:pt idx="100">
                  <c:v>-2.7299999999999787</c:v>
                </c:pt>
                <c:pt idx="101">
                  <c:v>-1.6599999999999786</c:v>
                </c:pt>
                <c:pt idx="102">
                  <c:v>-2.2599999999999789</c:v>
                </c:pt>
                <c:pt idx="103">
                  <c:v>-2.4599999999999791</c:v>
                </c:pt>
                <c:pt idx="104">
                  <c:v>-10.569999999999979</c:v>
                </c:pt>
                <c:pt idx="105">
                  <c:v>-9.1199999999999797</c:v>
                </c:pt>
                <c:pt idx="106">
                  <c:v>-10.069999999999979</c:v>
                </c:pt>
                <c:pt idx="107">
                  <c:v>-10.27999999999998</c:v>
                </c:pt>
                <c:pt idx="108">
                  <c:v>-6.2599999999999794</c:v>
                </c:pt>
                <c:pt idx="109">
                  <c:v>-6.6399999999999793</c:v>
                </c:pt>
                <c:pt idx="110">
                  <c:v>-6.8499999999999792</c:v>
                </c:pt>
                <c:pt idx="111">
                  <c:v>-7.7799999999999798</c:v>
                </c:pt>
                <c:pt idx="112">
                  <c:v>-8.7099999999999795</c:v>
                </c:pt>
                <c:pt idx="113">
                  <c:v>-9.6599999999999806</c:v>
                </c:pt>
                <c:pt idx="114">
                  <c:v>-9.8699999999999815</c:v>
                </c:pt>
                <c:pt idx="115">
                  <c:v>-8.9999999999999822</c:v>
                </c:pt>
                <c:pt idx="116">
                  <c:v>-7.2399999999999824</c:v>
                </c:pt>
                <c:pt idx="117">
                  <c:v>-4.4499999999999824</c:v>
                </c:pt>
                <c:pt idx="118">
                  <c:v>-4.4899999999999824</c:v>
                </c:pt>
                <c:pt idx="119">
                  <c:v>-4.6499999999999826</c:v>
                </c:pt>
                <c:pt idx="120">
                  <c:v>-3.1599999999999828</c:v>
                </c:pt>
                <c:pt idx="121">
                  <c:v>-2.9499999999999829</c:v>
                </c:pt>
                <c:pt idx="122">
                  <c:v>-3.1599999999999828</c:v>
                </c:pt>
                <c:pt idx="123">
                  <c:v>-4.8999999999999826</c:v>
                </c:pt>
                <c:pt idx="124">
                  <c:v>-6.6399999999999828</c:v>
                </c:pt>
                <c:pt idx="125">
                  <c:v>-8.4299999999999837</c:v>
                </c:pt>
                <c:pt idx="126">
                  <c:v>-8.6399999999999846</c:v>
                </c:pt>
                <c:pt idx="127">
                  <c:v>-7.7399999999999842</c:v>
                </c:pt>
                <c:pt idx="128">
                  <c:v>-7.0799999999999841</c:v>
                </c:pt>
                <c:pt idx="129">
                  <c:v>-7.1499999999999844</c:v>
                </c:pt>
                <c:pt idx="130">
                  <c:v>-7.3599999999999843</c:v>
                </c:pt>
                <c:pt idx="131">
                  <c:v>-7.9899999999999842</c:v>
                </c:pt>
                <c:pt idx="132">
                  <c:v>-8.7699999999999854</c:v>
                </c:pt>
                <c:pt idx="133">
                  <c:v>-9.5699999999999861</c:v>
                </c:pt>
                <c:pt idx="134">
                  <c:v>-9.7799999999999869</c:v>
                </c:pt>
                <c:pt idx="135">
                  <c:v>-8.8199999999999878</c:v>
                </c:pt>
                <c:pt idx="136">
                  <c:v>-7.1299999999999875</c:v>
                </c:pt>
                <c:pt idx="137">
                  <c:v>-7.1999999999999877</c:v>
                </c:pt>
                <c:pt idx="138">
                  <c:v>-7.4099999999999877</c:v>
                </c:pt>
                <c:pt idx="139">
                  <c:v>-6.2999999999999874</c:v>
                </c:pt>
                <c:pt idx="140">
                  <c:v>-5.3799999999999875</c:v>
                </c:pt>
                <c:pt idx="141">
                  <c:v>-4.9199999999999875</c:v>
                </c:pt>
                <c:pt idx="142">
                  <c:v>-5.1299999999999875</c:v>
                </c:pt>
                <c:pt idx="143">
                  <c:v>-4.2499999999999876</c:v>
                </c:pt>
                <c:pt idx="144">
                  <c:v>-3.4999999999999876</c:v>
                </c:pt>
                <c:pt idx="145">
                  <c:v>-3.5699999999999874</c:v>
                </c:pt>
                <c:pt idx="146">
                  <c:v>-3.6399999999999872</c:v>
                </c:pt>
                <c:pt idx="147">
                  <c:v>-3.8399999999999874</c:v>
                </c:pt>
                <c:pt idx="148">
                  <c:v>-2.8799999999999875</c:v>
                </c:pt>
                <c:pt idx="149">
                  <c:v>-1.5599999999999876</c:v>
                </c:pt>
                <c:pt idx="150">
                  <c:v>1.1600000000000124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Data!$M$1</c:f>
              <c:strCache>
                <c:ptCount val="1"/>
                <c:pt idx="0">
                  <c:v>20 EMA</c:v>
                </c:pt>
              </c:strCache>
            </c:strRef>
          </c:tx>
          <c:marker>
            <c:symbol val="none"/>
          </c:marker>
          <c:val>
            <c:numRef>
              <c:f>Data!$M$2:$M$152</c:f>
              <c:numCache>
                <c:formatCode>_("$"* #,##0.00_);_("$"* \(#,##0.00\);_("$"* "-"??_);_(@_)</c:formatCode>
                <c:ptCount val="151"/>
                <c:pt idx="19">
                  <c:v>2.3319999999999999</c:v>
                </c:pt>
                <c:pt idx="20">
                  <c:v>1.9194285714285713</c:v>
                </c:pt>
                <c:pt idx="21">
                  <c:v>1.4318639455782312</c:v>
                </c:pt>
                <c:pt idx="22">
                  <c:v>0.87644833171363778</c:v>
                </c:pt>
                <c:pt idx="23">
                  <c:v>0.35488182393138656</c:v>
                </c:pt>
                <c:pt idx="24">
                  <c:v>-0.23129739739541222</c:v>
                </c:pt>
                <c:pt idx="25">
                  <c:v>-0.78069764526251584</c:v>
                </c:pt>
                <c:pt idx="26">
                  <c:v>-1.0806312028565621</c:v>
                </c:pt>
                <c:pt idx="27">
                  <c:v>-1.0748568025845087</c:v>
                </c:pt>
                <c:pt idx="28">
                  <c:v>-1.0001085356716983</c:v>
                </c:pt>
                <c:pt idx="29">
                  <c:v>-0.94676486560772721</c:v>
                </c:pt>
                <c:pt idx="30">
                  <c:v>-1.3918348784069914</c:v>
                </c:pt>
                <c:pt idx="31">
                  <c:v>-1.8088029852253733</c:v>
                </c:pt>
                <c:pt idx="32">
                  <c:v>-2.3908217485372427</c:v>
                </c:pt>
                <c:pt idx="33">
                  <c:v>-2.9364577724860768</c:v>
                </c:pt>
                <c:pt idx="34">
                  <c:v>-3.6063189370112125</c:v>
                </c:pt>
                <c:pt idx="35">
                  <c:v>-4.3885742763434781</c:v>
                </c:pt>
                <c:pt idx="36">
                  <c:v>-5.1153767262155281</c:v>
                </c:pt>
                <c:pt idx="37">
                  <c:v>-5.8015313237188106</c:v>
                </c:pt>
                <c:pt idx="38">
                  <c:v>-6.4490045309836859</c:v>
                </c:pt>
                <c:pt idx="39">
                  <c:v>-7.0538612423185727</c:v>
                </c:pt>
                <c:pt idx="40">
                  <c:v>-7.4039696954310896</c:v>
                </c:pt>
                <c:pt idx="41">
                  <c:v>-7.6178773434852713</c:v>
                </c:pt>
                <c:pt idx="42">
                  <c:v>-7.8304604536295308</c:v>
                </c:pt>
                <c:pt idx="43">
                  <c:v>-7.8208927913790989</c:v>
                </c:pt>
                <c:pt idx="44">
                  <c:v>-7.9198553826763272</c:v>
                </c:pt>
                <c:pt idx="45">
                  <c:v>-8.0284405843261997</c:v>
                </c:pt>
                <c:pt idx="46">
                  <c:v>-8.1066843381998943</c:v>
                </c:pt>
                <c:pt idx="47">
                  <c:v>-8.1574763059903805</c:v>
                </c:pt>
                <c:pt idx="48">
                  <c:v>-8.2062880863722487</c:v>
                </c:pt>
                <c:pt idx="49">
                  <c:v>-8.2542606495748903</c:v>
                </c:pt>
                <c:pt idx="50">
                  <c:v>-8.312902492472519</c:v>
                </c:pt>
                <c:pt idx="51">
                  <c:v>-8.3488165408084694</c:v>
                </c:pt>
                <c:pt idx="52">
                  <c:v>-8.3755959178743282</c:v>
                </c:pt>
                <c:pt idx="53">
                  <c:v>-8.4188724971243918</c:v>
                </c:pt>
                <c:pt idx="54">
                  <c:v>-8.6894560688268303</c:v>
                </c:pt>
                <c:pt idx="55">
                  <c:v>-9.1799840622718936</c:v>
                </c:pt>
                <c:pt idx="56">
                  <c:v>-9.6428427230079024</c:v>
                </c:pt>
                <c:pt idx="57">
                  <c:v>-9.8425719874833391</c:v>
                </c:pt>
                <c:pt idx="58">
                  <c:v>-9.9251841791515911</c:v>
                </c:pt>
                <c:pt idx="59">
                  <c:v>-10.018976162089533</c:v>
                </c:pt>
                <c:pt idx="60">
                  <c:v>-10.084787956176243</c:v>
                </c:pt>
                <c:pt idx="61">
                  <c:v>-10.125284341302313</c:v>
                </c:pt>
                <c:pt idx="62">
                  <c:v>-10.180971546892568</c:v>
                </c:pt>
                <c:pt idx="63">
                  <c:v>-10.231355209093275</c:v>
                </c:pt>
                <c:pt idx="64">
                  <c:v>-10.417892808227247</c:v>
                </c:pt>
                <c:pt idx="65">
                  <c:v>-10.59428396934846</c:v>
                </c:pt>
                <c:pt idx="66">
                  <c:v>-10.765304543696224</c:v>
                </c:pt>
                <c:pt idx="67">
                  <c:v>-10.813370777629915</c:v>
                </c:pt>
                <c:pt idx="68">
                  <c:v>-10.875906894046112</c:v>
                </c:pt>
                <c:pt idx="69">
                  <c:v>-10.974391951756004</c:v>
                </c:pt>
                <c:pt idx="70">
                  <c:v>-11.227307003969717</c:v>
                </c:pt>
                <c:pt idx="71">
                  <c:v>-11.47518252740117</c:v>
                </c:pt>
                <c:pt idx="72">
                  <c:v>-11.608974667648676</c:v>
                </c:pt>
                <c:pt idx="73">
                  <c:v>-11.677643746920229</c:v>
                </c:pt>
                <c:pt idx="74">
                  <c:v>-11.758820532927825</c:v>
                </c:pt>
                <c:pt idx="75">
                  <c:v>-11.720837625029935</c:v>
                </c:pt>
                <c:pt idx="76">
                  <c:v>-11.666472136931844</c:v>
                </c:pt>
                <c:pt idx="77">
                  <c:v>-11.609665266747857</c:v>
                </c:pt>
                <c:pt idx="78">
                  <c:v>-11.577316193724251</c:v>
                </c:pt>
                <c:pt idx="79">
                  <c:v>-11.493762270512415</c:v>
                </c:pt>
                <c:pt idx="80">
                  <c:v>-11.316261101892183</c:v>
                </c:pt>
                <c:pt idx="81">
                  <c:v>-11.163283854092926</c:v>
                </c:pt>
                <c:pt idx="82">
                  <c:v>-11.032494915607883</c:v>
                </c:pt>
                <c:pt idx="83">
                  <c:v>-10.917971590311891</c:v>
                </c:pt>
                <c:pt idx="84">
                  <c:v>-10.724831438853615</c:v>
                </c:pt>
                <c:pt idx="85">
                  <c:v>-10.433895111343745</c:v>
                </c:pt>
                <c:pt idx="86">
                  <c:v>-10.172571767406243</c:v>
                </c:pt>
                <c:pt idx="87">
                  <c:v>-9.9475649324151707</c:v>
                </c:pt>
                <c:pt idx="88">
                  <c:v>-9.7630349388518187</c:v>
                </c:pt>
                <c:pt idx="89">
                  <c:v>-9.5246506589611677</c:v>
                </c:pt>
                <c:pt idx="90">
                  <c:v>-9.2680172628696251</c:v>
                </c:pt>
                <c:pt idx="91">
                  <c:v>-9.0548727616439439</c:v>
                </c:pt>
                <c:pt idx="92">
                  <c:v>-8.6286944033921369</c:v>
                </c:pt>
                <c:pt idx="93">
                  <c:v>-8.125961603069074</c:v>
                </c:pt>
                <c:pt idx="94">
                  <c:v>-7.6901557361101123</c:v>
                </c:pt>
                <c:pt idx="95">
                  <c:v>-7.1939504279091473</c:v>
                </c:pt>
                <c:pt idx="96">
                  <c:v>-6.5402408633463693</c:v>
                </c:pt>
                <c:pt idx="97">
                  <c:v>-5.9678369715990938</c:v>
                </c:pt>
                <c:pt idx="98">
                  <c:v>-5.5451858314467968</c:v>
                </c:pt>
                <c:pt idx="99">
                  <c:v>-5.2580252760709092</c:v>
                </c:pt>
                <c:pt idx="100">
                  <c:v>-5.0172609640641541</c:v>
                </c:pt>
                <c:pt idx="101">
                  <c:v>-4.6975218246294705</c:v>
                </c:pt>
                <c:pt idx="102">
                  <c:v>-4.4653768889504715</c:v>
                </c:pt>
                <c:pt idx="103">
                  <c:v>-4.274388613812329</c:v>
                </c:pt>
                <c:pt idx="104">
                  <c:v>-4.8739706505921054</c:v>
                </c:pt>
                <c:pt idx="105">
                  <c:v>-5.27835439815476</c:v>
                </c:pt>
                <c:pt idx="106">
                  <c:v>-5.7347015983304948</c:v>
                </c:pt>
                <c:pt idx="107">
                  <c:v>-6.1675871603942554</c:v>
                </c:pt>
                <c:pt idx="108">
                  <c:v>-6.1763883832138484</c:v>
                </c:pt>
                <c:pt idx="109">
                  <c:v>-6.2205418705268132</c:v>
                </c:pt>
                <c:pt idx="110">
                  <c:v>-6.2804902638099716</c:v>
                </c:pt>
                <c:pt idx="111">
                  <c:v>-6.4233007148756869</c:v>
                </c:pt>
                <c:pt idx="112">
                  <c:v>-6.6410815991732388</c:v>
                </c:pt>
                <c:pt idx="113">
                  <c:v>-6.928597637347214</c:v>
                </c:pt>
                <c:pt idx="114">
                  <c:v>-7.2087311956950968</c:v>
                </c:pt>
                <c:pt idx="115">
                  <c:v>-7.3793282246765148</c:v>
                </c:pt>
                <c:pt idx="116">
                  <c:v>-7.3660588699454168</c:v>
                </c:pt>
                <c:pt idx="117">
                  <c:v>-7.088338977569661</c:v>
                </c:pt>
                <c:pt idx="118">
                  <c:v>-6.8408781225630246</c:v>
                </c:pt>
                <c:pt idx="119">
                  <c:v>-6.6322230632713062</c:v>
                </c:pt>
                <c:pt idx="120">
                  <c:v>-6.3015351524835612</c:v>
                </c:pt>
                <c:pt idx="121">
                  <c:v>-5.9823413284375064</c:v>
                </c:pt>
                <c:pt idx="122">
                  <c:v>-5.7135469162053614</c:v>
                </c:pt>
                <c:pt idx="123">
                  <c:v>-5.6360662575191345</c:v>
                </c:pt>
                <c:pt idx="124">
                  <c:v>-5.7316789948982629</c:v>
                </c:pt>
                <c:pt idx="125">
                  <c:v>-5.9886619477650935</c:v>
                </c:pt>
                <c:pt idx="126">
                  <c:v>-6.2411703336922262</c:v>
                </c:pt>
                <c:pt idx="127">
                  <c:v>-6.3839160161977269</c:v>
                </c:pt>
                <c:pt idx="128">
                  <c:v>-6.4502097289407994</c:v>
                </c:pt>
                <c:pt idx="129">
                  <c:v>-6.5168564214226263</c:v>
                </c:pt>
                <c:pt idx="130">
                  <c:v>-6.597155809858565</c:v>
                </c:pt>
                <c:pt idx="131">
                  <c:v>-6.7298076374910814</c:v>
                </c:pt>
                <c:pt idx="132">
                  <c:v>-6.924111672015739</c:v>
                </c:pt>
                <c:pt idx="133">
                  <c:v>-7.176101036585667</c:v>
                </c:pt>
                <c:pt idx="134">
                  <c:v>-7.4240914140536978</c:v>
                </c:pt>
                <c:pt idx="135">
                  <c:v>-7.5570350889057254</c:v>
                </c:pt>
                <c:pt idx="136">
                  <c:v>-7.5163650804385123</c:v>
                </c:pt>
                <c:pt idx="137">
                  <c:v>-7.4862350727777001</c:v>
                </c:pt>
                <c:pt idx="138">
                  <c:v>-7.4789745896560129</c:v>
                </c:pt>
                <c:pt idx="139">
                  <c:v>-7.3666912954030579</c:v>
                </c:pt>
                <c:pt idx="140">
                  <c:v>-7.1774826006027652</c:v>
                </c:pt>
                <c:pt idx="141">
                  <c:v>-6.9624842576882147</c:v>
                </c:pt>
                <c:pt idx="142">
                  <c:v>-6.7879619474321933</c:v>
                </c:pt>
                <c:pt idx="143">
                  <c:v>-6.5462512857719837</c:v>
                </c:pt>
                <c:pt idx="144">
                  <c:v>-6.2561321156984606</c:v>
                </c:pt>
                <c:pt idx="145">
                  <c:v>-6.0003100094414634</c:v>
                </c:pt>
                <c:pt idx="146">
                  <c:v>-5.7755185799708464</c:v>
                </c:pt>
                <c:pt idx="147">
                  <c:v>-5.5911834771164788</c:v>
                </c:pt>
                <c:pt idx="148">
                  <c:v>-5.3329755269149084</c:v>
                </c:pt>
                <c:pt idx="149">
                  <c:v>-4.9736445243515828</c:v>
                </c:pt>
                <c:pt idx="150">
                  <c:v>-4.3894879029847642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811456"/>
        <c:axId val="93812992"/>
      </c:lineChart>
      <c:catAx>
        <c:axId val="93811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93812992"/>
        <c:crosses val="autoZero"/>
        <c:auto val="1"/>
        <c:lblAlgn val="ctr"/>
        <c:lblOffset val="100"/>
        <c:tickLblSkip val="10"/>
        <c:tickMarkSkip val="1"/>
        <c:noMultiLvlLbl val="0"/>
      </c:catAx>
      <c:valAx>
        <c:axId val="93812992"/>
        <c:scaling>
          <c:orientation val="minMax"/>
        </c:scaling>
        <c:delete val="0"/>
        <c:axPos val="l"/>
        <c:majorGridlines/>
        <c:numFmt formatCode="&quot;$&quot;#,##0.00_);[Red]\(&quot;$&quot;#,##0.00\)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381145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Avg Time of Day Performance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numRef>
              <c:f>Graphs!$W$2:$W$25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Graphs!$Z$2:$Z$25</c:f>
              <c:numCache>
                <c:formatCode>General</c:formatCode>
                <c:ptCount val="24"/>
                <c:pt idx="0">
                  <c:v>-0.57700000000000018</c:v>
                </c:pt>
                <c:pt idx="1">
                  <c:v>1.7880000000000003</c:v>
                </c:pt>
                <c:pt idx="2">
                  <c:v>1.1554545454545453</c:v>
                </c:pt>
                <c:pt idx="3">
                  <c:v>-0.83399999999999996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3.02</c:v>
                </c:pt>
                <c:pt idx="19">
                  <c:v>-1.0666666666666664</c:v>
                </c:pt>
                <c:pt idx="20">
                  <c:v>-0.25</c:v>
                </c:pt>
                <c:pt idx="21">
                  <c:v>0</c:v>
                </c:pt>
                <c:pt idx="22">
                  <c:v>0.8650000000000001</c:v>
                </c:pt>
                <c:pt idx="23">
                  <c:v>-1.9633333333333336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3833472"/>
        <c:axId val="94113792"/>
      </c:barChart>
      <c:catAx>
        <c:axId val="93833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4113792"/>
        <c:crosses val="autoZero"/>
        <c:auto val="1"/>
        <c:lblAlgn val="ctr"/>
        <c:lblOffset val="100"/>
        <c:noMultiLvlLbl val="0"/>
      </c:catAx>
      <c:valAx>
        <c:axId val="9411379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3833472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85725</xdr:rowOff>
    </xdr:from>
    <xdr:to>
      <xdr:col>12</xdr:col>
      <xdr:colOff>9525</xdr:colOff>
      <xdr:row>26</xdr:row>
      <xdr:rowOff>142875</xdr:rowOff>
    </xdr:to>
    <xdr:graphicFrame macro="">
      <xdr:nvGraphicFramePr>
        <xdr:cNvPr id="208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314325</xdr:colOff>
      <xdr:row>0</xdr:row>
      <xdr:rowOff>95250</xdr:rowOff>
    </xdr:from>
    <xdr:to>
      <xdr:col>22</xdr:col>
      <xdr:colOff>142875</xdr:colOff>
      <xdr:row>26</xdr:row>
      <xdr:rowOff>152400</xdr:rowOff>
    </xdr:to>
    <xdr:graphicFrame macro="">
      <xdr:nvGraphicFramePr>
        <xdr:cNvPr id="208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3"/>
  <sheetViews>
    <sheetView tabSelected="1" workbookViewId="0">
      <pane ySplit="33" topLeftCell="A34" activePane="bottomLeft" state="frozen"/>
      <selection pane="bottomLeft" activeCell="Q31" sqref="Q31"/>
    </sheetView>
  </sheetViews>
  <sheetFormatPr defaultRowHeight="12.75" x14ac:dyDescent="0.2"/>
  <cols>
    <col min="1" max="1" width="11.42578125" bestFit="1" customWidth="1"/>
    <col min="2" max="2" width="6.42578125" bestFit="1" customWidth="1"/>
    <col min="3" max="3" width="7.7109375" bestFit="1" customWidth="1"/>
    <col min="4" max="4" width="7.42578125" bestFit="1" customWidth="1"/>
    <col min="5" max="5" width="9" bestFit="1" customWidth="1"/>
    <col min="6" max="6" width="9.28515625" bestFit="1" customWidth="1"/>
    <col min="8" max="8" width="10.140625" bestFit="1" customWidth="1"/>
    <col min="9" max="9" width="7.28515625" bestFit="1" customWidth="1"/>
    <col min="10" max="10" width="6.85546875" bestFit="1" customWidth="1"/>
    <col min="17" max="17" width="11.42578125" bestFit="1" customWidth="1"/>
  </cols>
  <sheetData>
    <row r="1" spans="1:26" x14ac:dyDescent="0.2">
      <c r="X1" t="s">
        <v>11</v>
      </c>
      <c r="Y1" t="s">
        <v>168</v>
      </c>
      <c r="Z1" t="s">
        <v>169</v>
      </c>
    </row>
    <row r="2" spans="1:26" x14ac:dyDescent="0.2">
      <c r="A2" s="1"/>
      <c r="B2" s="1"/>
      <c r="W2" s="3">
        <v>0</v>
      </c>
      <c r="X2" s="17">
        <f>(SUMIF(Data!O:O,W2,Data!I:I)+SUMIF(Data!O:O,W2,Data!J:J))</f>
        <v>-5.7700000000000014</v>
      </c>
      <c r="Y2">
        <f>COUNTIFS(Data!O:O,Graphs!W2,Data!K:K,"O")</f>
        <v>10</v>
      </c>
      <c r="Z2">
        <f>IFERROR(X2/Y2,0)</f>
        <v>-0.57700000000000018</v>
      </c>
    </row>
    <row r="3" spans="1:26" x14ac:dyDescent="0.2">
      <c r="W3" s="3">
        <v>1</v>
      </c>
      <c r="X3" s="17">
        <f>(SUMIF(Data!O:O,W3,Data!I:I)+SUMIF(Data!O:O,W3,Data!J:J))</f>
        <v>8.9400000000000013</v>
      </c>
      <c r="Y3">
        <f>COUNTIFS(Data!O:O,Graphs!W3,Data!K:K,"O")</f>
        <v>5</v>
      </c>
      <c r="Z3">
        <f t="shared" ref="Z3:Z25" si="0">IFERROR(X3/Y3,0)</f>
        <v>1.7880000000000003</v>
      </c>
    </row>
    <row r="4" spans="1:26" x14ac:dyDescent="0.2">
      <c r="W4" s="3">
        <v>2</v>
      </c>
      <c r="X4" s="17">
        <f>(SUMIF(Data!O:O,W4,Data!I:I)+SUMIF(Data!O:O,W4,Data!J:J))</f>
        <v>12.709999999999999</v>
      </c>
      <c r="Y4">
        <f>COUNTIFS(Data!O:O,Graphs!W4,Data!K:K,"O")</f>
        <v>11</v>
      </c>
      <c r="Z4">
        <f t="shared" si="0"/>
        <v>1.1554545454545453</v>
      </c>
    </row>
    <row r="5" spans="1:26" x14ac:dyDescent="0.2">
      <c r="W5" s="3">
        <v>3</v>
      </c>
      <c r="X5" s="17">
        <f>(SUMIF(Data!O:O,W5,Data!I:I)+SUMIF(Data!O:O,W5,Data!J:J))</f>
        <v>-8.34</v>
      </c>
      <c r="Y5">
        <f>COUNTIFS(Data!O:O,Graphs!W5,Data!K:K,"O")</f>
        <v>10</v>
      </c>
      <c r="Z5">
        <f t="shared" si="0"/>
        <v>-0.83399999999999996</v>
      </c>
    </row>
    <row r="6" spans="1:26" x14ac:dyDescent="0.2">
      <c r="W6" s="3">
        <v>4</v>
      </c>
      <c r="X6" s="17">
        <f>(SUMIF(Data!O:O,W6,Data!I:I)+SUMIF(Data!O:O,W6,Data!J:J))</f>
        <v>-0.38</v>
      </c>
      <c r="Y6">
        <f>COUNTIFS(Data!O:O,Graphs!W6,Data!K:K,"O")</f>
        <v>0</v>
      </c>
      <c r="Z6">
        <f t="shared" si="0"/>
        <v>0</v>
      </c>
    </row>
    <row r="7" spans="1:26" x14ac:dyDescent="0.2">
      <c r="W7" s="3">
        <v>5</v>
      </c>
      <c r="X7" s="17">
        <f>(SUMIF(Data!O:O,W7,Data!I:I)+SUMIF(Data!O:O,W7,Data!J:J))</f>
        <v>0</v>
      </c>
      <c r="Y7">
        <f>COUNTIFS(Data!O:O,Graphs!W7,Data!K:K,"O")</f>
        <v>0</v>
      </c>
      <c r="Z7">
        <f t="shared" si="0"/>
        <v>0</v>
      </c>
    </row>
    <row r="8" spans="1:26" x14ac:dyDescent="0.2">
      <c r="W8" s="3">
        <v>6</v>
      </c>
      <c r="X8" s="17">
        <f>(SUMIF(Data!O:O,W8,Data!I:I)+SUMIF(Data!O:O,W8,Data!J:J))</f>
        <v>0</v>
      </c>
      <c r="Y8">
        <f>COUNTIFS(Data!O:O,Graphs!W8,Data!K:K,"O")</f>
        <v>0</v>
      </c>
      <c r="Z8">
        <f t="shared" si="0"/>
        <v>0</v>
      </c>
    </row>
    <row r="9" spans="1:26" x14ac:dyDescent="0.2">
      <c r="W9" s="3">
        <v>7</v>
      </c>
      <c r="X9" s="17">
        <f>(SUMIF(Data!O:O,W9,Data!I:I)+SUMIF(Data!O:O,W9,Data!J:J))</f>
        <v>0</v>
      </c>
      <c r="Y9">
        <f>COUNTIFS(Data!O:O,Graphs!W9,Data!K:K,"O")</f>
        <v>0</v>
      </c>
      <c r="Z9">
        <f t="shared" si="0"/>
        <v>0</v>
      </c>
    </row>
    <row r="10" spans="1:26" x14ac:dyDescent="0.2">
      <c r="W10" s="3">
        <v>8</v>
      </c>
      <c r="X10" s="17">
        <f>(SUMIF(Data!O:O,W10,Data!I:I)+SUMIF(Data!O:O,W10,Data!J:J))</f>
        <v>0</v>
      </c>
      <c r="Y10">
        <f>COUNTIFS(Data!O:O,Graphs!W10,Data!K:K,"O")</f>
        <v>0</v>
      </c>
      <c r="Z10">
        <f t="shared" si="0"/>
        <v>0</v>
      </c>
    </row>
    <row r="11" spans="1:26" x14ac:dyDescent="0.2">
      <c r="W11" s="3">
        <v>9</v>
      </c>
      <c r="X11" s="17">
        <f>(SUMIF(Data!O:O,W11,Data!I:I)+SUMIF(Data!O:O,W11,Data!J:J))</f>
        <v>0</v>
      </c>
      <c r="Y11">
        <f>COUNTIFS(Data!O:O,Graphs!W11,Data!K:K,"O")</f>
        <v>0</v>
      </c>
      <c r="Z11">
        <f t="shared" si="0"/>
        <v>0</v>
      </c>
    </row>
    <row r="12" spans="1:26" x14ac:dyDescent="0.2">
      <c r="W12" s="3">
        <v>10</v>
      </c>
      <c r="X12" s="17">
        <f>(SUMIF(Data!O:O,W12,Data!I:I)+SUMIF(Data!O:O,W12,Data!J:J))</f>
        <v>0</v>
      </c>
      <c r="Y12">
        <f>COUNTIFS(Data!O:O,Graphs!W12,Data!K:K,"O")</f>
        <v>0</v>
      </c>
      <c r="Z12">
        <f t="shared" si="0"/>
        <v>0</v>
      </c>
    </row>
    <row r="13" spans="1:26" x14ac:dyDescent="0.2">
      <c r="W13" s="3">
        <v>11</v>
      </c>
      <c r="X13" s="17">
        <f>(SUMIF(Data!O:O,W13,Data!I:I)+SUMIF(Data!O:O,W13,Data!J:J))</f>
        <v>0</v>
      </c>
      <c r="Y13">
        <f>COUNTIFS(Data!O:O,Graphs!W13,Data!K:K,"O")</f>
        <v>0</v>
      </c>
      <c r="Z13">
        <f t="shared" si="0"/>
        <v>0</v>
      </c>
    </row>
    <row r="14" spans="1:26" x14ac:dyDescent="0.2">
      <c r="W14" s="3">
        <v>12</v>
      </c>
      <c r="X14" s="17">
        <f>(SUMIF(Data!O:O,W14,Data!I:I)+SUMIF(Data!O:O,W14,Data!J:J))</f>
        <v>0</v>
      </c>
      <c r="Y14">
        <f>COUNTIFS(Data!O:O,Graphs!W14,Data!K:K,"O")</f>
        <v>0</v>
      </c>
      <c r="Z14">
        <f t="shared" si="0"/>
        <v>0</v>
      </c>
    </row>
    <row r="15" spans="1:26" x14ac:dyDescent="0.2">
      <c r="W15" s="3">
        <v>13</v>
      </c>
      <c r="X15" s="17">
        <f>(SUMIF(Data!O:O,W15,Data!I:I)+SUMIF(Data!O:O,W15,Data!J:J))</f>
        <v>0</v>
      </c>
      <c r="Y15">
        <f>COUNTIFS(Data!O:O,Graphs!W15,Data!K:K,"O")</f>
        <v>0</v>
      </c>
      <c r="Z15">
        <f t="shared" si="0"/>
        <v>0</v>
      </c>
    </row>
    <row r="16" spans="1:26" x14ac:dyDescent="0.2">
      <c r="W16" s="3">
        <v>14</v>
      </c>
      <c r="X16" s="17">
        <f>(SUMIF(Data!O:O,W16,Data!I:I)+SUMIF(Data!O:O,W16,Data!J:J))</f>
        <v>0</v>
      </c>
      <c r="Y16">
        <f>COUNTIFS(Data!O:O,Graphs!W16,Data!K:K,"O")</f>
        <v>0</v>
      </c>
      <c r="Z16">
        <f t="shared" si="0"/>
        <v>0</v>
      </c>
    </row>
    <row r="17" spans="1:26" x14ac:dyDescent="0.2">
      <c r="W17" s="3">
        <v>15</v>
      </c>
      <c r="X17" s="17">
        <f>(SUMIF(Data!O:O,W17,Data!I:I)+SUMIF(Data!O:O,W17,Data!J:J))</f>
        <v>0</v>
      </c>
      <c r="Y17">
        <f>COUNTIFS(Data!O:O,Graphs!W17,Data!K:K,"O")</f>
        <v>0</v>
      </c>
      <c r="Z17">
        <f t="shared" si="0"/>
        <v>0</v>
      </c>
    </row>
    <row r="18" spans="1:26" x14ac:dyDescent="0.2">
      <c r="W18" s="3">
        <v>16</v>
      </c>
      <c r="X18" s="17">
        <f>(SUMIF(Data!O:O,W18,Data!I:I)+SUMIF(Data!O:O,W18,Data!J:J))</f>
        <v>0</v>
      </c>
      <c r="Y18">
        <f>COUNTIFS(Data!O:O,Graphs!W18,Data!K:K,"O")</f>
        <v>0</v>
      </c>
      <c r="Z18">
        <f t="shared" si="0"/>
        <v>0</v>
      </c>
    </row>
    <row r="19" spans="1:26" x14ac:dyDescent="0.2">
      <c r="W19" s="3">
        <v>17</v>
      </c>
      <c r="X19" s="17">
        <f>(SUMIF(Data!O:O,W19,Data!I:I)+SUMIF(Data!O:O,W19,Data!J:J))</f>
        <v>0</v>
      </c>
      <c r="Y19">
        <f>COUNTIFS(Data!O:O,Graphs!W19,Data!K:K,"O")</f>
        <v>0</v>
      </c>
      <c r="Z19">
        <f t="shared" si="0"/>
        <v>0</v>
      </c>
    </row>
    <row r="20" spans="1:26" x14ac:dyDescent="0.2">
      <c r="W20" s="3">
        <v>18</v>
      </c>
      <c r="X20" s="17">
        <f>(SUMIF(Data!O:O,W20,Data!I:I)+SUMIF(Data!O:O,W20,Data!J:J))</f>
        <v>3.02</v>
      </c>
      <c r="Y20">
        <f>COUNTIFS(Data!O:O,Graphs!W20,Data!K:K,"O")</f>
        <v>1</v>
      </c>
      <c r="Z20">
        <f t="shared" si="0"/>
        <v>3.02</v>
      </c>
    </row>
    <row r="21" spans="1:26" x14ac:dyDescent="0.2">
      <c r="W21" s="3">
        <v>19</v>
      </c>
      <c r="X21" s="17">
        <f>(SUMIF(Data!O:O,W21,Data!I:I)+SUMIF(Data!O:O,W21,Data!J:J))</f>
        <v>-3.1999999999999993</v>
      </c>
      <c r="Y21">
        <f>COUNTIFS(Data!O:O,Graphs!W21,Data!K:K,"O")</f>
        <v>3</v>
      </c>
      <c r="Z21">
        <f t="shared" si="0"/>
        <v>-1.0666666666666664</v>
      </c>
    </row>
    <row r="22" spans="1:26" x14ac:dyDescent="0.2">
      <c r="W22" s="3">
        <v>20</v>
      </c>
      <c r="X22" s="17">
        <f>(SUMIF(Data!O:O,W22,Data!I:I)+SUMIF(Data!O:O,W22,Data!J:J))</f>
        <v>-2.25</v>
      </c>
      <c r="Y22">
        <f>COUNTIFS(Data!O:O,Graphs!W22,Data!K:K,"O")</f>
        <v>9</v>
      </c>
      <c r="Z22">
        <f t="shared" si="0"/>
        <v>-0.25</v>
      </c>
    </row>
    <row r="23" spans="1:26" x14ac:dyDescent="0.2">
      <c r="W23" s="3">
        <v>21</v>
      </c>
      <c r="X23" s="17">
        <f>(SUMIF(Data!O:O,W23,Data!I:I)+SUMIF(Data!O:O,W23,Data!J:J))</f>
        <v>0.59</v>
      </c>
      <c r="Y23">
        <f>COUNTIFS(Data!O:O,Graphs!W23,Data!K:K,"O")</f>
        <v>0</v>
      </c>
      <c r="Z23">
        <f t="shared" si="0"/>
        <v>0</v>
      </c>
    </row>
    <row r="24" spans="1:26" x14ac:dyDescent="0.2">
      <c r="W24" s="3">
        <v>22</v>
      </c>
      <c r="X24" s="17">
        <f>(SUMIF(Data!O:O,W24,Data!I:I)+SUMIF(Data!O:O,W24,Data!J:J))</f>
        <v>1.7300000000000002</v>
      </c>
      <c r="Y24">
        <f>COUNTIFS(Data!O:O,Graphs!W24,Data!K:K,"O")</f>
        <v>2</v>
      </c>
      <c r="Z24">
        <f t="shared" si="0"/>
        <v>0.8650000000000001</v>
      </c>
    </row>
    <row r="25" spans="1:26" x14ac:dyDescent="0.2">
      <c r="W25" s="3">
        <v>23</v>
      </c>
      <c r="X25" s="17">
        <f>(SUMIF(Data!O:O,W25,Data!I:I)+SUMIF(Data!O:O,W25,Data!J:J))</f>
        <v>-5.8900000000000006</v>
      </c>
      <c r="Y25">
        <f>COUNTIFS(Data!O:O,Graphs!W25,Data!K:K,"O")</f>
        <v>3</v>
      </c>
      <c r="Z25">
        <f t="shared" si="0"/>
        <v>-1.9633333333333336</v>
      </c>
    </row>
    <row r="28" spans="1:26" x14ac:dyDescent="0.2">
      <c r="D28" s="3" t="s">
        <v>1</v>
      </c>
      <c r="E28" s="17">
        <f>SUMIF(Data!I:I,"&gt;0")/COUNTIF(Data!I:I,"&gt;0")</f>
        <v>1.1480000000000004</v>
      </c>
      <c r="F28" s="10">
        <f>E28/500</f>
        <v>2.2960000000000007E-3</v>
      </c>
      <c r="G28" s="3" t="s">
        <v>0</v>
      </c>
      <c r="H28" s="17">
        <f>SUMIF(Data!I:I,"&lt;0")/COUNTIF(Data!I:I,"&lt;0")</f>
        <v>-1.5511428571428574</v>
      </c>
      <c r="I28" s="13">
        <f>H28/500</f>
        <v>-3.1022857142857145E-3</v>
      </c>
      <c r="Q28" s="6"/>
      <c r="R28" s="6"/>
      <c r="S28" s="6"/>
      <c r="T28" s="6"/>
      <c r="U28" s="6"/>
      <c r="V28" s="6"/>
      <c r="W28" s="6"/>
      <c r="X28" s="6"/>
    </row>
    <row r="29" spans="1:26" x14ac:dyDescent="0.2">
      <c r="D29" s="3" t="s">
        <v>6</v>
      </c>
      <c r="E29">
        <f>MAX(Data!I:I)</f>
        <v>4</v>
      </c>
      <c r="F29" s="10">
        <f>E29/500</f>
        <v>8.0000000000000002E-3</v>
      </c>
      <c r="G29" s="3" t="s">
        <v>7</v>
      </c>
      <c r="H29">
        <f>MIN(Data!I:I)</f>
        <v>-7.7</v>
      </c>
      <c r="I29" s="13">
        <f>H29/500</f>
        <v>-1.54E-2</v>
      </c>
      <c r="Q29" s="7"/>
      <c r="R29" s="7"/>
      <c r="S29" s="7"/>
    </row>
    <row r="31" spans="1:26" ht="12" customHeight="1" x14ac:dyDescent="0.2">
      <c r="D31" s="3" t="s">
        <v>8</v>
      </c>
      <c r="E31" s="11">
        <f>SUM(Data!I:I)+SUM(Data!J:J)</f>
        <v>1.1599999999999948</v>
      </c>
      <c r="F31" s="10">
        <f>(500+E31)/500 - 1</f>
        <v>2.3199999999998777E-3</v>
      </c>
      <c r="G31" s="3" t="s">
        <v>14</v>
      </c>
      <c r="H31" s="10">
        <f>COUNTIF(Data!I:I,"&gt;0")/(COUNTIF(Data!I:I,"&gt;0")+COUNTIF(Data!I:I,"&lt;0"))</f>
        <v>0.63157894736842102</v>
      </c>
    </row>
    <row r="32" spans="1:26" x14ac:dyDescent="0.2">
      <c r="A32" s="4"/>
      <c r="B32" s="4"/>
    </row>
    <row r="33" spans="1:9" x14ac:dyDescent="0.2">
      <c r="A33" s="12" t="s">
        <v>10</v>
      </c>
      <c r="B33" s="12" t="s">
        <v>171</v>
      </c>
      <c r="C33" s="3" t="s">
        <v>170</v>
      </c>
      <c r="D33" s="3" t="s">
        <v>12</v>
      </c>
      <c r="E33" s="3" t="s">
        <v>8</v>
      </c>
    </row>
    <row r="34" spans="1:9" x14ac:dyDescent="0.2">
      <c r="A34" s="4">
        <v>40833</v>
      </c>
      <c r="B34">
        <f>COUNTIFS(Data!N:N,Graphs!A34,Data!K:K,"O")</f>
        <v>8</v>
      </c>
      <c r="C34">
        <f>SUMIF(Data!N:N,Graphs!A34,Data!I:I)</f>
        <v>3.86</v>
      </c>
      <c r="D34">
        <f>SUMIF(Data!N:N,INT(Graphs!A34),Data!J:J)</f>
        <v>-1.7599999999999996</v>
      </c>
      <c r="E34">
        <f>C34+D34</f>
        <v>2.1000000000000005</v>
      </c>
      <c r="H34" s="4"/>
      <c r="I34" s="10"/>
    </row>
    <row r="35" spans="1:9" x14ac:dyDescent="0.2">
      <c r="A35" s="4">
        <v>40834</v>
      </c>
      <c r="B35">
        <f>COUNTIFS(Data!N:N,Graphs!A35,Data!K:K,"O")</f>
        <v>8</v>
      </c>
      <c r="C35">
        <f>SUMIF(Data!N:N,Graphs!A35,Data!I:I)</f>
        <v>-12.329999999999998</v>
      </c>
      <c r="D35">
        <f>SUMIF(Data!N:N,INT(Graphs!A35),Data!J:J)</f>
        <v>-2.3699999999999997</v>
      </c>
      <c r="E35">
        <f t="shared" ref="E35:E98" si="1">C35+D35</f>
        <v>-14.699999999999998</v>
      </c>
      <c r="I35" s="10"/>
    </row>
    <row r="36" spans="1:9" x14ac:dyDescent="0.2">
      <c r="A36" s="4">
        <v>40835</v>
      </c>
      <c r="B36">
        <f>COUNTIFS(Data!N:N,Graphs!A36,Data!K:K,"O")</f>
        <v>11</v>
      </c>
      <c r="C36">
        <f>SUMIF(Data!N:N,Graphs!A36,Data!I:I)</f>
        <v>4.4199999999999982</v>
      </c>
      <c r="D36">
        <f>SUMIF(Data!N:N,INT(Graphs!A36),Data!J:J)</f>
        <v>-3.0900000000000012</v>
      </c>
      <c r="E36">
        <f t="shared" si="1"/>
        <v>1.329999999999997</v>
      </c>
      <c r="I36" s="10"/>
    </row>
    <row r="37" spans="1:9" x14ac:dyDescent="0.2">
      <c r="A37" s="4">
        <v>40836</v>
      </c>
      <c r="B37">
        <f>COUNTIFS(Data!N:N,Graphs!A37,Data!K:K,"O")</f>
        <v>9</v>
      </c>
      <c r="C37">
        <f>SUMIF(Data!N:N,Graphs!A37,Data!I:I)</f>
        <v>5.7799999999999994</v>
      </c>
      <c r="D37">
        <f>SUMIF(Data!N:N,INT(Graphs!A37),Data!J:J)</f>
        <v>-1.3399999999999999</v>
      </c>
      <c r="E37">
        <f t="shared" si="1"/>
        <v>4.4399999999999995</v>
      </c>
      <c r="I37" s="10"/>
    </row>
    <row r="38" spans="1:9" x14ac:dyDescent="0.2">
      <c r="A38" s="4">
        <v>40837</v>
      </c>
      <c r="B38">
        <f>COUNTIFS(Data!N:N,Graphs!A38,Data!K:K,"O")</f>
        <v>1</v>
      </c>
      <c r="C38">
        <f>SUMIF(Data!N:N,Graphs!A38,Data!I:I)</f>
        <v>3.71</v>
      </c>
      <c r="D38">
        <f>SUMIF(Data!N:N,INT(Graphs!A38),Data!J:J)</f>
        <v>-0.23</v>
      </c>
      <c r="E38">
        <f t="shared" si="1"/>
        <v>3.48</v>
      </c>
      <c r="I38" s="10"/>
    </row>
    <row r="39" spans="1:9" x14ac:dyDescent="0.2">
      <c r="A39" s="4">
        <v>40839</v>
      </c>
      <c r="B39">
        <f>COUNTIFS(Data!N:N,Graphs!A39,Data!K:K,"O")</f>
        <v>1</v>
      </c>
      <c r="C39">
        <f>SUMIF(Data!N:N,Graphs!A39,Data!I:I)</f>
        <v>3.25</v>
      </c>
      <c r="D39">
        <f>SUMIF(Data!N:N,INT(Graphs!A39),Data!J:J)</f>
        <v>-0.23</v>
      </c>
      <c r="E39">
        <f t="shared" si="1"/>
        <v>3.02</v>
      </c>
      <c r="I39" s="10"/>
    </row>
    <row r="40" spans="1:9" x14ac:dyDescent="0.2">
      <c r="A40" s="4">
        <v>40840</v>
      </c>
      <c r="B40">
        <f>COUNTIFS(Data!N:N,Graphs!A40,Data!K:K,"O")</f>
        <v>6</v>
      </c>
      <c r="C40">
        <f>SUMIF(Data!N:N,Graphs!A40,Data!I:I)</f>
        <v>-7.4000000000000012</v>
      </c>
      <c r="D40">
        <f>SUMIF(Data!N:N,INT(Graphs!A40),Data!J:J)</f>
        <v>-1.9300000000000002</v>
      </c>
      <c r="E40">
        <f t="shared" si="1"/>
        <v>-9.3300000000000018</v>
      </c>
    </row>
    <row r="41" spans="1:9" x14ac:dyDescent="0.2">
      <c r="A41" s="4">
        <v>40841</v>
      </c>
      <c r="B41">
        <f>COUNTIFS(Data!N:N,Graphs!A41,Data!K:K,"O")</f>
        <v>5</v>
      </c>
      <c r="C41">
        <f>SUMIF(Data!N:N,Graphs!A41,Data!I:I)</f>
        <v>3.7300000000000004</v>
      </c>
      <c r="D41">
        <f>SUMIF(Data!N:N,INT(Graphs!A41),Data!J:J)</f>
        <v>-1.2200000000000002</v>
      </c>
      <c r="E41">
        <f t="shared" si="1"/>
        <v>2.5100000000000002</v>
      </c>
    </row>
    <row r="42" spans="1:9" x14ac:dyDescent="0.2">
      <c r="A42" s="4">
        <v>40842</v>
      </c>
      <c r="B42">
        <f>COUNTIFS(Data!N:N,Graphs!A42,Data!K:K,"O")</f>
        <v>5</v>
      </c>
      <c r="C42">
        <f>SUMIF(Data!N:N,Graphs!A42,Data!I:I)</f>
        <v>9.57</v>
      </c>
      <c r="D42">
        <f>SUMIF(Data!N:N,INT(Graphs!A42),Data!J:J)</f>
        <v>-1.2599999999999998</v>
      </c>
      <c r="E42">
        <f t="shared" si="1"/>
        <v>8.31</v>
      </c>
    </row>
    <row r="43" spans="1:9" x14ac:dyDescent="0.2">
      <c r="A43" s="4"/>
      <c r="B43">
        <f>COUNTIFS(Data!N:N,Graphs!A43,Data!K:K,"O")</f>
        <v>0</v>
      </c>
      <c r="C43">
        <f>SUMIF(Data!N:N,Graphs!A43,Data!I:I)</f>
        <v>0</v>
      </c>
      <c r="D43">
        <f>SUMIF(Data!N:N,INT(Graphs!A43),Data!J:J)</f>
        <v>0</v>
      </c>
      <c r="E43">
        <f t="shared" si="1"/>
        <v>0</v>
      </c>
    </row>
    <row r="44" spans="1:9" x14ac:dyDescent="0.2">
      <c r="B44">
        <f>COUNTIFS(Data!N:N,Graphs!A44,Data!K:K,"O")</f>
        <v>0</v>
      </c>
      <c r="C44">
        <f>SUMIF(Data!N:N,Graphs!A44,Data!I:I)</f>
        <v>0</v>
      </c>
      <c r="D44">
        <f>SUMIF(Data!N:N,INT(Graphs!A44),Data!J:J)</f>
        <v>0</v>
      </c>
      <c r="E44">
        <f t="shared" si="1"/>
        <v>0</v>
      </c>
    </row>
    <row r="45" spans="1:9" x14ac:dyDescent="0.2">
      <c r="B45">
        <f>COUNTIFS(Data!N:N,Graphs!A45,Data!K:K,"O")</f>
        <v>0</v>
      </c>
      <c r="C45">
        <f>SUMIF(Data!N:N,Graphs!A45,Data!I:I)</f>
        <v>0</v>
      </c>
      <c r="D45">
        <f>SUMIF(Data!N:N,INT(Graphs!A45),Data!J:J)</f>
        <v>0</v>
      </c>
      <c r="E45">
        <f t="shared" si="1"/>
        <v>0</v>
      </c>
    </row>
    <row r="46" spans="1:9" x14ac:dyDescent="0.2">
      <c r="B46">
        <f>COUNTIFS(Data!N:N,Graphs!A46,Data!K:K,"O")</f>
        <v>0</v>
      </c>
      <c r="C46">
        <f>SUMIF(Data!N:N,Graphs!A46,Data!I:I)</f>
        <v>0</v>
      </c>
      <c r="D46">
        <f>SUMIF(Data!N:N,INT(Graphs!A46),Data!J:J)</f>
        <v>0</v>
      </c>
      <c r="E46">
        <f t="shared" si="1"/>
        <v>0</v>
      </c>
    </row>
    <row r="47" spans="1:9" x14ac:dyDescent="0.2">
      <c r="B47">
        <f>COUNTIFS(Data!N:N,Graphs!A47,Data!K:K,"O")</f>
        <v>0</v>
      </c>
      <c r="C47">
        <f>SUMIF(Data!N:N,Graphs!A47,Data!I:I)</f>
        <v>0</v>
      </c>
      <c r="D47">
        <f>SUMIF(Data!N:N,INT(Graphs!A47),Data!J:J)</f>
        <v>0</v>
      </c>
      <c r="E47">
        <f t="shared" si="1"/>
        <v>0</v>
      </c>
    </row>
    <row r="48" spans="1:9" x14ac:dyDescent="0.2">
      <c r="B48">
        <f>COUNTIFS(Data!N:N,Graphs!A48,Data!K:K,"O")</f>
        <v>0</v>
      </c>
      <c r="C48">
        <f>SUMIF(Data!N:N,Graphs!A48,Data!I:I)</f>
        <v>0</v>
      </c>
      <c r="D48">
        <f>SUMIF(Data!N:N,INT(Graphs!A48),Data!J:J)</f>
        <v>0</v>
      </c>
      <c r="E48">
        <f t="shared" si="1"/>
        <v>0</v>
      </c>
    </row>
    <row r="49" spans="2:5" x14ac:dyDescent="0.2">
      <c r="B49">
        <f>COUNTIFS(Data!N:N,Graphs!A49,Data!K:K,"O")</f>
        <v>0</v>
      </c>
      <c r="C49">
        <f>SUMIF(Data!N:N,Graphs!A49,Data!I:I)</f>
        <v>0</v>
      </c>
      <c r="D49">
        <f>SUMIF(Data!N:N,INT(Graphs!A49),Data!J:J)</f>
        <v>0</v>
      </c>
      <c r="E49">
        <f t="shared" si="1"/>
        <v>0</v>
      </c>
    </row>
    <row r="50" spans="2:5" x14ac:dyDescent="0.2">
      <c r="B50">
        <f>COUNTIFS(Data!N:N,Graphs!A50,Data!K:K,"O")</f>
        <v>0</v>
      </c>
      <c r="C50">
        <f>SUMIF(Data!N:N,Graphs!A50,Data!I:I)</f>
        <v>0</v>
      </c>
      <c r="D50">
        <f>SUMIF(Data!N:N,INT(Graphs!A50),Data!J:J)</f>
        <v>0</v>
      </c>
      <c r="E50">
        <f t="shared" si="1"/>
        <v>0</v>
      </c>
    </row>
    <row r="51" spans="2:5" x14ac:dyDescent="0.2">
      <c r="B51">
        <f>COUNTIFS(Data!N:N,Graphs!A51,Data!K:K,"O")</f>
        <v>0</v>
      </c>
      <c r="C51">
        <f>SUMIF(Data!N:N,Graphs!A51,Data!I:I)</f>
        <v>0</v>
      </c>
      <c r="D51">
        <f>SUMIF(Data!N:N,INT(Graphs!A51),Data!J:J)</f>
        <v>0</v>
      </c>
      <c r="E51">
        <f t="shared" si="1"/>
        <v>0</v>
      </c>
    </row>
    <row r="52" spans="2:5" x14ac:dyDescent="0.2">
      <c r="B52">
        <f>COUNTIFS(Data!N:N,Graphs!A52,Data!K:K,"O")</f>
        <v>0</v>
      </c>
      <c r="C52">
        <f>SUMIF(Data!N:N,Graphs!A52,Data!I:I)</f>
        <v>0</v>
      </c>
      <c r="D52">
        <f>SUMIF(Data!N:N,INT(Graphs!A52),Data!J:J)</f>
        <v>0</v>
      </c>
      <c r="E52">
        <f t="shared" si="1"/>
        <v>0</v>
      </c>
    </row>
    <row r="53" spans="2:5" x14ac:dyDescent="0.2">
      <c r="B53">
        <f>COUNTIFS(Data!N:N,Graphs!A53,Data!K:K,"O")</f>
        <v>0</v>
      </c>
      <c r="C53">
        <f>SUMIF(Data!N:N,Graphs!A53,Data!I:I)</f>
        <v>0</v>
      </c>
      <c r="D53">
        <f>SUMIF(Data!N:N,INT(Graphs!A53),Data!J:J)</f>
        <v>0</v>
      </c>
      <c r="E53">
        <f t="shared" si="1"/>
        <v>0</v>
      </c>
    </row>
    <row r="54" spans="2:5" x14ac:dyDescent="0.2">
      <c r="B54">
        <f>COUNTIFS(Data!N:N,Graphs!A54,Data!K:K,"O")</f>
        <v>0</v>
      </c>
      <c r="C54">
        <f>SUMIF(Data!N:N,Graphs!A54,Data!I:I)</f>
        <v>0</v>
      </c>
      <c r="D54">
        <f>SUMIF(Data!N:N,INT(Graphs!A54),Data!J:J)</f>
        <v>0</v>
      </c>
      <c r="E54">
        <f t="shared" si="1"/>
        <v>0</v>
      </c>
    </row>
    <row r="55" spans="2:5" x14ac:dyDescent="0.2">
      <c r="B55">
        <f>COUNTIFS(Data!N:N,Graphs!A55,Data!K:K,"O")</f>
        <v>0</v>
      </c>
      <c r="C55">
        <f>SUMIF(Data!N:N,Graphs!A55,Data!I:I)</f>
        <v>0</v>
      </c>
      <c r="D55">
        <f>SUMIF(Data!N:N,INT(Graphs!A55),Data!J:J)</f>
        <v>0</v>
      </c>
      <c r="E55">
        <f t="shared" si="1"/>
        <v>0</v>
      </c>
    </row>
    <row r="56" spans="2:5" x14ac:dyDescent="0.2">
      <c r="B56">
        <f>COUNTIFS(Data!N:N,Graphs!A56,Data!K:K,"O")</f>
        <v>0</v>
      </c>
      <c r="C56">
        <f>SUMIF(Data!N:N,Graphs!A56,Data!I:I)</f>
        <v>0</v>
      </c>
      <c r="D56">
        <f>SUMIF(Data!N:N,INT(Graphs!A56),Data!J:J)</f>
        <v>0</v>
      </c>
      <c r="E56">
        <f t="shared" si="1"/>
        <v>0</v>
      </c>
    </row>
    <row r="57" spans="2:5" x14ac:dyDescent="0.2">
      <c r="B57">
        <f>COUNTIFS(Data!N:N,Graphs!A57,Data!K:K,"O")</f>
        <v>0</v>
      </c>
      <c r="C57">
        <f>SUMIF(Data!N:N,Graphs!A57,Data!I:I)</f>
        <v>0</v>
      </c>
      <c r="D57">
        <f>SUMIF(Data!N:N,INT(Graphs!A57),Data!J:J)</f>
        <v>0</v>
      </c>
      <c r="E57">
        <f t="shared" si="1"/>
        <v>0</v>
      </c>
    </row>
    <row r="58" spans="2:5" x14ac:dyDescent="0.2">
      <c r="B58">
        <f>COUNTIFS(Data!N:N,Graphs!A58,Data!K:K,"O")</f>
        <v>0</v>
      </c>
      <c r="C58">
        <f>SUMIF(Data!N:N,Graphs!A58,Data!I:I)</f>
        <v>0</v>
      </c>
      <c r="D58">
        <f>SUMIF(Data!N:N,INT(Graphs!A58),Data!J:J)</f>
        <v>0</v>
      </c>
      <c r="E58">
        <f t="shared" si="1"/>
        <v>0</v>
      </c>
    </row>
    <row r="59" spans="2:5" x14ac:dyDescent="0.2">
      <c r="B59">
        <f>COUNTIFS(Data!N:N,Graphs!A59,Data!K:K,"O")</f>
        <v>0</v>
      </c>
      <c r="C59">
        <f>SUMIF(Data!N:N,Graphs!A59,Data!I:I)</f>
        <v>0</v>
      </c>
      <c r="D59">
        <f>SUMIF(Data!N:N,INT(Graphs!A59),Data!J:J)</f>
        <v>0</v>
      </c>
      <c r="E59">
        <f t="shared" si="1"/>
        <v>0</v>
      </c>
    </row>
    <row r="60" spans="2:5" x14ac:dyDescent="0.2">
      <c r="B60">
        <f>COUNTIFS(Data!N:N,Graphs!A60,Data!K:K,"O")</f>
        <v>0</v>
      </c>
      <c r="C60">
        <f>SUMIF(Data!N:N,Graphs!A60,Data!I:I)</f>
        <v>0</v>
      </c>
      <c r="D60">
        <f>SUMIF(Data!N:N,INT(Graphs!A60),Data!J:J)</f>
        <v>0</v>
      </c>
      <c r="E60">
        <f t="shared" si="1"/>
        <v>0</v>
      </c>
    </row>
    <row r="61" spans="2:5" x14ac:dyDescent="0.2">
      <c r="B61">
        <f>COUNTIFS(Data!N:N,Graphs!A61,Data!K:K,"O")</f>
        <v>0</v>
      </c>
      <c r="C61">
        <f>SUMIF(Data!N:N,Graphs!A61,Data!I:I)</f>
        <v>0</v>
      </c>
      <c r="D61">
        <f>SUMIF(Data!N:N,INT(Graphs!A61),Data!J:J)</f>
        <v>0</v>
      </c>
      <c r="E61">
        <f t="shared" si="1"/>
        <v>0</v>
      </c>
    </row>
    <row r="62" spans="2:5" x14ac:dyDescent="0.2">
      <c r="B62">
        <f>COUNTIFS(Data!N:N,Graphs!A62,Data!K:K,"O")</f>
        <v>0</v>
      </c>
      <c r="C62">
        <f>SUMIF(Data!N:N,Graphs!A62,Data!I:I)</f>
        <v>0</v>
      </c>
      <c r="D62">
        <f>SUMIF(Data!N:N,INT(Graphs!A62),Data!J:J)</f>
        <v>0</v>
      </c>
      <c r="E62">
        <f t="shared" si="1"/>
        <v>0</v>
      </c>
    </row>
    <row r="63" spans="2:5" x14ac:dyDescent="0.2">
      <c r="B63">
        <f>COUNTIFS(Data!N:N,Graphs!A63,Data!K:K,"O")</f>
        <v>0</v>
      </c>
      <c r="C63">
        <f>SUMIF(Data!N:N,Graphs!A63,Data!I:I)</f>
        <v>0</v>
      </c>
      <c r="D63">
        <f>SUMIF(Data!N:N,INT(Graphs!A63),Data!J:J)</f>
        <v>0</v>
      </c>
      <c r="E63">
        <f t="shared" si="1"/>
        <v>0</v>
      </c>
    </row>
    <row r="64" spans="2:5" x14ac:dyDescent="0.2">
      <c r="B64">
        <f>COUNTIFS(Data!N:N,Graphs!A64,Data!K:K,"O")</f>
        <v>0</v>
      </c>
      <c r="C64">
        <f>SUMIF(Data!N:N,Graphs!A64,Data!I:I)</f>
        <v>0</v>
      </c>
      <c r="D64">
        <f>SUMIF(Data!N:N,INT(Graphs!A64),Data!J:J)</f>
        <v>0</v>
      </c>
      <c r="E64">
        <f t="shared" si="1"/>
        <v>0</v>
      </c>
    </row>
    <row r="65" spans="2:5" x14ac:dyDescent="0.2">
      <c r="B65">
        <f>COUNTIFS(Data!N:N,Graphs!A65,Data!K:K,"O")</f>
        <v>0</v>
      </c>
      <c r="C65">
        <f>SUMIF(Data!N:N,Graphs!A65,Data!I:I)</f>
        <v>0</v>
      </c>
      <c r="D65">
        <f>SUMIF(Data!N:N,INT(Graphs!A65),Data!J:J)</f>
        <v>0</v>
      </c>
      <c r="E65">
        <f t="shared" si="1"/>
        <v>0</v>
      </c>
    </row>
    <row r="66" spans="2:5" x14ac:dyDescent="0.2">
      <c r="B66">
        <f>COUNTIFS(Data!N:N,Graphs!A66,Data!K:K,"O")</f>
        <v>0</v>
      </c>
      <c r="C66">
        <f>SUMIF(Data!N:N,Graphs!A66,Data!I:I)</f>
        <v>0</v>
      </c>
      <c r="D66">
        <f>SUMIF(Data!N:N,INT(Graphs!A66),Data!J:J)</f>
        <v>0</v>
      </c>
      <c r="E66">
        <f t="shared" si="1"/>
        <v>0</v>
      </c>
    </row>
    <row r="67" spans="2:5" x14ac:dyDescent="0.2">
      <c r="B67">
        <f>COUNTIFS(Data!N:N,Graphs!A67,Data!K:K,"O")</f>
        <v>0</v>
      </c>
      <c r="C67">
        <f>SUMIF(Data!N:N,Graphs!A67,Data!I:I)</f>
        <v>0</v>
      </c>
      <c r="D67">
        <f>SUMIF(Data!N:N,INT(Graphs!A67),Data!J:J)</f>
        <v>0</v>
      </c>
      <c r="E67">
        <f t="shared" si="1"/>
        <v>0</v>
      </c>
    </row>
    <row r="68" spans="2:5" x14ac:dyDescent="0.2">
      <c r="B68">
        <f>COUNTIFS(Data!N:N,Graphs!A68,Data!K:K,"O")</f>
        <v>0</v>
      </c>
      <c r="C68">
        <f>SUMIF(Data!N:N,Graphs!A68,Data!I:I)</f>
        <v>0</v>
      </c>
      <c r="D68">
        <f>SUMIF(Data!N:N,INT(Graphs!A68),Data!J:J)</f>
        <v>0</v>
      </c>
      <c r="E68">
        <f t="shared" si="1"/>
        <v>0</v>
      </c>
    </row>
    <row r="69" spans="2:5" x14ac:dyDescent="0.2">
      <c r="B69">
        <f>COUNTIFS(Data!N:N,Graphs!A69,Data!K:K,"O")</f>
        <v>0</v>
      </c>
      <c r="C69">
        <f>SUMIF(Data!N:N,Graphs!A69,Data!I:I)</f>
        <v>0</v>
      </c>
      <c r="D69">
        <f>SUMIF(Data!N:N,INT(Graphs!A69),Data!J:J)</f>
        <v>0</v>
      </c>
      <c r="E69">
        <f t="shared" si="1"/>
        <v>0</v>
      </c>
    </row>
    <row r="70" spans="2:5" x14ac:dyDescent="0.2">
      <c r="B70">
        <f>COUNTIFS(Data!N:N,Graphs!A70,Data!K:K,"O")</f>
        <v>0</v>
      </c>
      <c r="C70">
        <f>SUMIF(Data!N:N,Graphs!A70,Data!I:I)</f>
        <v>0</v>
      </c>
      <c r="D70">
        <f>SUMIF(Data!N:N,INT(Graphs!A70),Data!J:J)</f>
        <v>0</v>
      </c>
      <c r="E70">
        <f t="shared" si="1"/>
        <v>0</v>
      </c>
    </row>
    <row r="71" spans="2:5" x14ac:dyDescent="0.2">
      <c r="B71">
        <f>COUNTIFS(Data!N:N,Graphs!A71,Data!K:K,"O")</f>
        <v>0</v>
      </c>
      <c r="C71">
        <f>SUMIF(Data!N:N,Graphs!A71,Data!I:I)</f>
        <v>0</v>
      </c>
      <c r="D71">
        <f>SUMIF(Data!N:N,INT(Graphs!A71),Data!J:J)</f>
        <v>0</v>
      </c>
      <c r="E71">
        <f t="shared" si="1"/>
        <v>0</v>
      </c>
    </row>
    <row r="72" spans="2:5" x14ac:dyDescent="0.2">
      <c r="B72">
        <f>COUNTIFS(Data!N:N,Graphs!A72,Data!K:K,"O")</f>
        <v>0</v>
      </c>
      <c r="C72">
        <f>SUMIF(Data!N:N,Graphs!A72,Data!I:I)</f>
        <v>0</v>
      </c>
      <c r="D72">
        <f>SUMIF(Data!N:N,INT(Graphs!A72),Data!J:J)</f>
        <v>0</v>
      </c>
      <c r="E72">
        <f t="shared" si="1"/>
        <v>0</v>
      </c>
    </row>
    <row r="73" spans="2:5" x14ac:dyDescent="0.2">
      <c r="B73">
        <f>COUNTIFS(Data!N:N,Graphs!A73,Data!K:K,"O")</f>
        <v>0</v>
      </c>
      <c r="C73">
        <f>SUMIF(Data!N:N,Graphs!A73,Data!I:I)</f>
        <v>0</v>
      </c>
      <c r="D73">
        <f>SUMIF(Data!N:N,INT(Graphs!A73),Data!J:J)</f>
        <v>0</v>
      </c>
      <c r="E73">
        <f t="shared" si="1"/>
        <v>0</v>
      </c>
    </row>
    <row r="74" spans="2:5" x14ac:dyDescent="0.2">
      <c r="B74">
        <f>COUNTIFS(Data!N:N,Graphs!A74,Data!K:K,"O")</f>
        <v>0</v>
      </c>
      <c r="C74">
        <f>SUMIF(Data!N:N,Graphs!A74,Data!I:I)</f>
        <v>0</v>
      </c>
      <c r="D74">
        <f>SUMIF(Data!N:N,INT(Graphs!A74),Data!J:J)</f>
        <v>0</v>
      </c>
      <c r="E74">
        <f t="shared" si="1"/>
        <v>0</v>
      </c>
    </row>
    <row r="75" spans="2:5" x14ac:dyDescent="0.2">
      <c r="B75">
        <f>COUNTIFS(Data!N:N,Graphs!A75,Data!K:K,"O")</f>
        <v>0</v>
      </c>
      <c r="C75">
        <f>SUMIF(Data!N:N,Graphs!A75,Data!I:I)</f>
        <v>0</v>
      </c>
      <c r="D75">
        <f>SUMIF(Data!N:N,INT(Graphs!A75),Data!J:J)</f>
        <v>0</v>
      </c>
      <c r="E75">
        <f t="shared" si="1"/>
        <v>0</v>
      </c>
    </row>
    <row r="76" spans="2:5" x14ac:dyDescent="0.2">
      <c r="B76">
        <f>COUNTIFS(Data!N:N,Graphs!A76,Data!K:K,"O")</f>
        <v>0</v>
      </c>
      <c r="C76">
        <f>SUMIF(Data!N:N,Graphs!A76,Data!I:I)</f>
        <v>0</v>
      </c>
      <c r="D76">
        <f>SUMIF(Data!N:N,INT(Graphs!A76),Data!J:J)</f>
        <v>0</v>
      </c>
      <c r="E76">
        <f t="shared" si="1"/>
        <v>0</v>
      </c>
    </row>
    <row r="77" spans="2:5" x14ac:dyDescent="0.2">
      <c r="B77">
        <f>COUNTIFS(Data!N:N,Graphs!A77,Data!K:K,"O")</f>
        <v>0</v>
      </c>
      <c r="C77">
        <f>SUMIF(Data!N:N,Graphs!A77,Data!I:I)</f>
        <v>0</v>
      </c>
      <c r="D77">
        <f>SUMIF(Data!N:N,INT(Graphs!A77),Data!J:J)</f>
        <v>0</v>
      </c>
      <c r="E77">
        <f t="shared" si="1"/>
        <v>0</v>
      </c>
    </row>
    <row r="78" spans="2:5" x14ac:dyDescent="0.2">
      <c r="B78">
        <f>COUNTIFS(Data!N:N,Graphs!A78,Data!K:K,"O")</f>
        <v>0</v>
      </c>
      <c r="C78">
        <f>SUMIF(Data!N:N,Graphs!A78,Data!I:I)</f>
        <v>0</v>
      </c>
      <c r="D78">
        <f>SUMIF(Data!N:N,INT(Graphs!A78),Data!J:J)</f>
        <v>0</v>
      </c>
      <c r="E78">
        <f t="shared" si="1"/>
        <v>0</v>
      </c>
    </row>
    <row r="79" spans="2:5" x14ac:dyDescent="0.2">
      <c r="B79">
        <f>COUNTIFS(Data!N:N,Graphs!A79,Data!K:K,"O")</f>
        <v>0</v>
      </c>
      <c r="C79">
        <f>SUMIF(Data!N:N,Graphs!A79,Data!I:I)</f>
        <v>0</v>
      </c>
      <c r="D79">
        <f>SUMIF(Data!N:N,INT(Graphs!A79),Data!J:J)</f>
        <v>0</v>
      </c>
      <c r="E79">
        <f t="shared" si="1"/>
        <v>0</v>
      </c>
    </row>
    <row r="80" spans="2:5" x14ac:dyDescent="0.2">
      <c r="B80">
        <f>COUNTIFS(Data!N:N,Graphs!A80,Data!K:K,"O")</f>
        <v>0</v>
      </c>
      <c r="C80">
        <f>SUMIF(Data!N:N,Graphs!A80,Data!I:I)</f>
        <v>0</v>
      </c>
      <c r="D80">
        <f>SUMIF(Data!N:N,INT(Graphs!A80),Data!J:J)</f>
        <v>0</v>
      </c>
      <c r="E80">
        <f t="shared" si="1"/>
        <v>0</v>
      </c>
    </row>
    <row r="81" spans="2:5" x14ac:dyDescent="0.2">
      <c r="B81">
        <f>COUNTIFS(Data!N:N,Graphs!A81,Data!K:K,"O")</f>
        <v>0</v>
      </c>
      <c r="C81">
        <f>SUMIF(Data!N:N,Graphs!A81,Data!I:I)</f>
        <v>0</v>
      </c>
      <c r="D81">
        <f>SUMIF(Data!N:N,INT(Graphs!A81),Data!J:J)</f>
        <v>0</v>
      </c>
      <c r="E81">
        <f t="shared" si="1"/>
        <v>0</v>
      </c>
    </row>
    <row r="82" spans="2:5" x14ac:dyDescent="0.2">
      <c r="B82">
        <f>COUNTIFS(Data!N:N,Graphs!A82,Data!K:K,"O")</f>
        <v>0</v>
      </c>
      <c r="C82">
        <f>SUMIF(Data!N:N,Graphs!A82,Data!I:I)</f>
        <v>0</v>
      </c>
      <c r="D82">
        <f>SUMIF(Data!N:N,INT(Graphs!A82),Data!J:J)</f>
        <v>0</v>
      </c>
      <c r="E82">
        <f t="shared" si="1"/>
        <v>0</v>
      </c>
    </row>
    <row r="83" spans="2:5" x14ac:dyDescent="0.2">
      <c r="B83">
        <f>COUNTIFS(Data!N:N,Graphs!A83,Data!K:K,"O")</f>
        <v>0</v>
      </c>
      <c r="C83">
        <f>SUMIF(Data!N:N,Graphs!A83,Data!I:I)</f>
        <v>0</v>
      </c>
      <c r="D83">
        <f>SUMIF(Data!N:N,INT(Graphs!A83),Data!J:J)</f>
        <v>0</v>
      </c>
      <c r="E83">
        <f t="shared" si="1"/>
        <v>0</v>
      </c>
    </row>
    <row r="84" spans="2:5" x14ac:dyDescent="0.2">
      <c r="B84">
        <f>COUNTIFS(Data!N:N,Graphs!A84,Data!K:K,"O")</f>
        <v>0</v>
      </c>
      <c r="C84">
        <f>SUMIF(Data!N:N,Graphs!A84,Data!I:I)</f>
        <v>0</v>
      </c>
      <c r="D84">
        <f>SUMIF(Data!N:N,INT(Graphs!A84),Data!J:J)</f>
        <v>0</v>
      </c>
      <c r="E84">
        <f t="shared" si="1"/>
        <v>0</v>
      </c>
    </row>
    <row r="85" spans="2:5" x14ac:dyDescent="0.2">
      <c r="B85">
        <f>COUNTIFS(Data!N:N,Graphs!A85,Data!K:K,"O")</f>
        <v>0</v>
      </c>
      <c r="C85">
        <f>SUMIF(Data!N:N,Graphs!A85,Data!I:I)</f>
        <v>0</v>
      </c>
      <c r="D85">
        <f>SUMIF(Data!N:N,INT(Graphs!A85),Data!J:J)</f>
        <v>0</v>
      </c>
      <c r="E85">
        <f t="shared" si="1"/>
        <v>0</v>
      </c>
    </row>
    <row r="86" spans="2:5" x14ac:dyDescent="0.2">
      <c r="B86">
        <f>COUNTIFS(Data!N:N,Graphs!A86,Data!K:K,"O")</f>
        <v>0</v>
      </c>
      <c r="C86">
        <f>SUMIF(Data!N:N,Graphs!A86,Data!I:I)</f>
        <v>0</v>
      </c>
      <c r="D86">
        <f>SUMIF(Data!N:N,INT(Graphs!A86),Data!J:J)</f>
        <v>0</v>
      </c>
      <c r="E86">
        <f t="shared" si="1"/>
        <v>0</v>
      </c>
    </row>
    <row r="87" spans="2:5" x14ac:dyDescent="0.2">
      <c r="B87">
        <f>COUNTIFS(Data!N:N,Graphs!A87,Data!K:K,"O")</f>
        <v>0</v>
      </c>
      <c r="C87">
        <f>SUMIF(Data!N:N,Graphs!A87,Data!I:I)</f>
        <v>0</v>
      </c>
      <c r="D87">
        <f>SUMIF(Data!N:N,INT(Graphs!A87),Data!J:J)</f>
        <v>0</v>
      </c>
      <c r="E87">
        <f t="shared" si="1"/>
        <v>0</v>
      </c>
    </row>
    <row r="88" spans="2:5" x14ac:dyDescent="0.2">
      <c r="B88">
        <f>COUNTIFS(Data!N:N,Graphs!A88,Data!K:K,"O")</f>
        <v>0</v>
      </c>
      <c r="C88">
        <f>SUMIF(Data!N:N,Graphs!A88,Data!I:I)</f>
        <v>0</v>
      </c>
      <c r="D88">
        <f>SUMIF(Data!N:N,INT(Graphs!A88),Data!J:J)</f>
        <v>0</v>
      </c>
      <c r="E88">
        <f t="shared" si="1"/>
        <v>0</v>
      </c>
    </row>
    <row r="89" spans="2:5" x14ac:dyDescent="0.2">
      <c r="B89">
        <f>COUNTIFS(Data!N:N,Graphs!A89,Data!K:K,"O")</f>
        <v>0</v>
      </c>
      <c r="C89">
        <f>SUMIF(Data!N:N,Graphs!A89,Data!I:I)</f>
        <v>0</v>
      </c>
      <c r="D89">
        <f>SUMIF(Data!N:N,INT(Graphs!A89),Data!J:J)</f>
        <v>0</v>
      </c>
      <c r="E89">
        <f t="shared" si="1"/>
        <v>0</v>
      </c>
    </row>
    <row r="90" spans="2:5" x14ac:dyDescent="0.2">
      <c r="B90">
        <f>COUNTIFS(Data!N:N,Graphs!A90,Data!K:K,"O")</f>
        <v>0</v>
      </c>
      <c r="C90">
        <f>SUMIF(Data!N:N,Graphs!A90,Data!I:I)</f>
        <v>0</v>
      </c>
      <c r="D90">
        <f>SUMIF(Data!N:N,INT(Graphs!A90),Data!J:J)</f>
        <v>0</v>
      </c>
      <c r="E90">
        <f t="shared" si="1"/>
        <v>0</v>
      </c>
    </row>
    <row r="91" spans="2:5" x14ac:dyDescent="0.2">
      <c r="B91">
        <f>COUNTIFS(Data!N:N,Graphs!A91,Data!K:K,"O")</f>
        <v>0</v>
      </c>
      <c r="C91">
        <f>SUMIF(Data!N:N,Graphs!A91,Data!I:I)</f>
        <v>0</v>
      </c>
      <c r="D91">
        <f>SUMIF(Data!N:N,INT(Graphs!A91),Data!J:J)</f>
        <v>0</v>
      </c>
      <c r="E91">
        <f t="shared" si="1"/>
        <v>0</v>
      </c>
    </row>
    <row r="92" spans="2:5" x14ac:dyDescent="0.2">
      <c r="B92">
        <f>COUNTIFS(Data!N:N,Graphs!A92,Data!K:K,"O")</f>
        <v>0</v>
      </c>
      <c r="C92">
        <f>SUMIF(Data!N:N,Graphs!A92,Data!I:I)</f>
        <v>0</v>
      </c>
      <c r="D92">
        <f>SUMIF(Data!N:N,INT(Graphs!A92),Data!J:J)</f>
        <v>0</v>
      </c>
      <c r="E92">
        <f t="shared" si="1"/>
        <v>0</v>
      </c>
    </row>
    <row r="93" spans="2:5" x14ac:dyDescent="0.2">
      <c r="B93">
        <f>COUNTIFS(Data!N:N,Graphs!A93,Data!K:K,"O")</f>
        <v>0</v>
      </c>
      <c r="C93">
        <f>SUMIF(Data!N:N,Graphs!A93,Data!I:I)</f>
        <v>0</v>
      </c>
      <c r="D93">
        <f>SUMIF(Data!N:N,INT(Graphs!A93),Data!J:J)</f>
        <v>0</v>
      </c>
      <c r="E93">
        <f t="shared" si="1"/>
        <v>0</v>
      </c>
    </row>
    <row r="94" spans="2:5" x14ac:dyDescent="0.2">
      <c r="B94">
        <f>COUNTIFS(Data!N:N,Graphs!A94,Data!K:K,"O")</f>
        <v>0</v>
      </c>
      <c r="C94">
        <f>SUMIF(Data!N:N,Graphs!A94,Data!I:I)</f>
        <v>0</v>
      </c>
      <c r="D94">
        <f>SUMIF(Data!N:N,INT(Graphs!A94),Data!J:J)</f>
        <v>0</v>
      </c>
      <c r="E94">
        <f t="shared" si="1"/>
        <v>0</v>
      </c>
    </row>
    <row r="95" spans="2:5" x14ac:dyDescent="0.2">
      <c r="B95">
        <f>COUNTIFS(Data!N:N,Graphs!A95,Data!K:K,"O")</f>
        <v>0</v>
      </c>
      <c r="C95">
        <f>SUMIF(Data!N:N,Graphs!A95,Data!I:I)</f>
        <v>0</v>
      </c>
      <c r="D95">
        <f>SUMIF(Data!N:N,INT(Graphs!A95),Data!J:J)</f>
        <v>0</v>
      </c>
      <c r="E95">
        <f t="shared" si="1"/>
        <v>0</v>
      </c>
    </row>
    <row r="96" spans="2:5" x14ac:dyDescent="0.2">
      <c r="B96">
        <f>COUNTIFS(Data!N:N,Graphs!A96,Data!K:K,"O")</f>
        <v>0</v>
      </c>
      <c r="C96">
        <f>SUMIF(Data!N:N,Graphs!A96,Data!I:I)</f>
        <v>0</v>
      </c>
      <c r="D96">
        <f>SUMIF(Data!N:N,INT(Graphs!A96),Data!J:J)</f>
        <v>0</v>
      </c>
      <c r="E96">
        <f t="shared" si="1"/>
        <v>0</v>
      </c>
    </row>
    <row r="97" spans="2:5" x14ac:dyDescent="0.2">
      <c r="B97">
        <f>COUNTIFS(Data!N:N,Graphs!A97,Data!K:K,"O")</f>
        <v>0</v>
      </c>
      <c r="C97">
        <f>SUMIF(Data!N:N,Graphs!A97,Data!I:I)</f>
        <v>0</v>
      </c>
      <c r="D97">
        <f>SUMIF(Data!N:N,INT(Graphs!A97),Data!J:J)</f>
        <v>0</v>
      </c>
      <c r="E97">
        <f t="shared" si="1"/>
        <v>0</v>
      </c>
    </row>
    <row r="98" spans="2:5" x14ac:dyDescent="0.2">
      <c r="B98">
        <f>COUNTIFS(Data!N:N,Graphs!A98,Data!K:K,"O")</f>
        <v>0</v>
      </c>
      <c r="C98">
        <f>SUMIF(Data!N:N,Graphs!A98,Data!I:I)</f>
        <v>0</v>
      </c>
      <c r="D98">
        <f>SUMIF(Data!N:N,INT(Graphs!A98),Data!J:J)</f>
        <v>0</v>
      </c>
      <c r="E98">
        <f t="shared" si="1"/>
        <v>0</v>
      </c>
    </row>
    <row r="99" spans="2:5" x14ac:dyDescent="0.2">
      <c r="B99">
        <f>COUNTIFS(Data!N:N,Graphs!A99,Data!K:K,"O")</f>
        <v>0</v>
      </c>
      <c r="C99">
        <f>SUMIF(Data!N:N,Graphs!A99,Data!I:I)</f>
        <v>0</v>
      </c>
      <c r="D99">
        <f>SUMIF(Data!N:N,INT(Graphs!A99),Data!J:J)</f>
        <v>0</v>
      </c>
      <c r="E99">
        <f t="shared" ref="E99:E162" si="2">C99+D99</f>
        <v>0</v>
      </c>
    </row>
    <row r="100" spans="2:5" x14ac:dyDescent="0.2">
      <c r="B100">
        <f>COUNTIFS(Data!N:N,Graphs!A100,Data!K:K,"O")</f>
        <v>0</v>
      </c>
      <c r="C100">
        <f>SUMIF(Data!N:N,Graphs!A100,Data!I:I)</f>
        <v>0</v>
      </c>
      <c r="D100">
        <f>SUMIF(Data!N:N,INT(Graphs!A100),Data!J:J)</f>
        <v>0</v>
      </c>
      <c r="E100">
        <f t="shared" si="2"/>
        <v>0</v>
      </c>
    </row>
    <row r="101" spans="2:5" x14ac:dyDescent="0.2">
      <c r="B101">
        <f>COUNTIFS(Data!N:N,Graphs!A101,Data!K:K,"O")</f>
        <v>0</v>
      </c>
      <c r="C101">
        <f>SUMIF(Data!N:N,Graphs!A101,Data!I:I)</f>
        <v>0</v>
      </c>
      <c r="D101">
        <f>SUMIF(Data!N:N,INT(Graphs!A101),Data!J:J)</f>
        <v>0</v>
      </c>
      <c r="E101">
        <f t="shared" si="2"/>
        <v>0</v>
      </c>
    </row>
    <row r="102" spans="2:5" x14ac:dyDescent="0.2">
      <c r="B102">
        <f>COUNTIFS(Data!N:N,Graphs!A102,Data!K:K,"O")</f>
        <v>0</v>
      </c>
      <c r="C102">
        <f>SUMIF(Data!N:N,Graphs!A102,Data!I:I)</f>
        <v>0</v>
      </c>
      <c r="D102">
        <f>SUMIF(Data!N:N,INT(Graphs!A102),Data!J:J)</f>
        <v>0</v>
      </c>
      <c r="E102">
        <f t="shared" si="2"/>
        <v>0</v>
      </c>
    </row>
    <row r="103" spans="2:5" x14ac:dyDescent="0.2">
      <c r="B103">
        <f>COUNTIFS(Data!N:N,Graphs!A103,Data!K:K,"O")</f>
        <v>0</v>
      </c>
      <c r="C103">
        <f>SUMIF(Data!N:N,Graphs!A103,Data!I:I)</f>
        <v>0</v>
      </c>
      <c r="D103">
        <f>SUMIF(Data!N:N,INT(Graphs!A103),Data!J:J)</f>
        <v>0</v>
      </c>
      <c r="E103">
        <f t="shared" si="2"/>
        <v>0</v>
      </c>
    </row>
    <row r="104" spans="2:5" x14ac:dyDescent="0.2">
      <c r="B104">
        <f>COUNTIFS(Data!N:N,Graphs!A104,Data!K:K,"O")</f>
        <v>0</v>
      </c>
      <c r="C104">
        <f>SUMIF(Data!N:N,Graphs!A104,Data!I:I)</f>
        <v>0</v>
      </c>
      <c r="D104">
        <f>SUMIF(Data!N:N,INT(Graphs!A104),Data!J:J)</f>
        <v>0</v>
      </c>
      <c r="E104">
        <f t="shared" si="2"/>
        <v>0</v>
      </c>
    </row>
    <row r="105" spans="2:5" x14ac:dyDescent="0.2">
      <c r="B105">
        <f>COUNTIFS(Data!N:N,Graphs!A105,Data!K:K,"O")</f>
        <v>0</v>
      </c>
      <c r="C105">
        <f>SUMIF(Data!N:N,Graphs!A105,Data!I:I)</f>
        <v>0</v>
      </c>
      <c r="D105">
        <f>SUMIF(Data!N:N,INT(Graphs!A105),Data!J:J)</f>
        <v>0</v>
      </c>
      <c r="E105">
        <f t="shared" si="2"/>
        <v>0</v>
      </c>
    </row>
    <row r="106" spans="2:5" x14ac:dyDescent="0.2">
      <c r="B106">
        <f>COUNTIFS(Data!N:N,Graphs!A106,Data!K:K,"O")</f>
        <v>0</v>
      </c>
      <c r="C106">
        <f>SUMIF(Data!N:N,Graphs!A106,Data!I:I)</f>
        <v>0</v>
      </c>
      <c r="D106">
        <f>SUMIF(Data!N:N,INT(Graphs!A106),Data!J:J)</f>
        <v>0</v>
      </c>
      <c r="E106">
        <f t="shared" si="2"/>
        <v>0</v>
      </c>
    </row>
    <row r="107" spans="2:5" x14ac:dyDescent="0.2">
      <c r="B107">
        <f>COUNTIFS(Data!N:N,Graphs!A107,Data!K:K,"O")</f>
        <v>0</v>
      </c>
      <c r="C107">
        <f>SUMIF(Data!N:N,Graphs!A107,Data!I:I)</f>
        <v>0</v>
      </c>
      <c r="D107">
        <f>SUMIF(Data!N:N,INT(Graphs!A107),Data!J:J)</f>
        <v>0</v>
      </c>
      <c r="E107">
        <f t="shared" si="2"/>
        <v>0</v>
      </c>
    </row>
    <row r="108" spans="2:5" x14ac:dyDescent="0.2">
      <c r="B108">
        <f>COUNTIFS(Data!N:N,Graphs!A108,Data!K:K,"O")</f>
        <v>0</v>
      </c>
      <c r="C108">
        <f>SUMIF(Data!N:N,Graphs!A108,Data!I:I)</f>
        <v>0</v>
      </c>
      <c r="D108">
        <f>SUMIF(Data!N:N,INT(Graphs!A108),Data!J:J)</f>
        <v>0</v>
      </c>
      <c r="E108">
        <f t="shared" si="2"/>
        <v>0</v>
      </c>
    </row>
    <row r="109" spans="2:5" x14ac:dyDescent="0.2">
      <c r="B109">
        <f>COUNTIFS(Data!N:N,Graphs!A109,Data!K:K,"O")</f>
        <v>0</v>
      </c>
      <c r="C109">
        <f>SUMIF(Data!N:N,Graphs!A109,Data!I:I)</f>
        <v>0</v>
      </c>
      <c r="D109">
        <f>SUMIF(Data!N:N,INT(Graphs!A109),Data!J:J)</f>
        <v>0</v>
      </c>
      <c r="E109">
        <f t="shared" si="2"/>
        <v>0</v>
      </c>
    </row>
    <row r="110" spans="2:5" x14ac:dyDescent="0.2">
      <c r="B110">
        <f>COUNTIFS(Data!N:N,Graphs!A110,Data!K:K,"O")</f>
        <v>0</v>
      </c>
      <c r="C110">
        <f>SUMIF(Data!N:N,Graphs!A110,Data!I:I)</f>
        <v>0</v>
      </c>
      <c r="D110">
        <f>SUMIF(Data!N:N,INT(Graphs!A110),Data!J:J)</f>
        <v>0</v>
      </c>
      <c r="E110">
        <f t="shared" si="2"/>
        <v>0</v>
      </c>
    </row>
    <row r="111" spans="2:5" x14ac:dyDescent="0.2">
      <c r="B111">
        <f>COUNTIFS(Data!N:N,Graphs!A111,Data!K:K,"O")</f>
        <v>0</v>
      </c>
      <c r="C111">
        <f>SUMIF(Data!N:N,Graphs!A111,Data!I:I)</f>
        <v>0</v>
      </c>
      <c r="D111">
        <f>SUMIF(Data!N:N,INT(Graphs!A111),Data!J:J)</f>
        <v>0</v>
      </c>
      <c r="E111">
        <f t="shared" si="2"/>
        <v>0</v>
      </c>
    </row>
    <row r="112" spans="2:5" x14ac:dyDescent="0.2">
      <c r="B112">
        <f>COUNTIFS(Data!N:N,Graphs!A112,Data!K:K,"O")</f>
        <v>0</v>
      </c>
      <c r="C112">
        <f>SUMIF(Data!N:N,Graphs!A112,Data!I:I)</f>
        <v>0</v>
      </c>
      <c r="D112">
        <f>SUMIF(Data!N:N,INT(Graphs!A112),Data!J:J)</f>
        <v>0</v>
      </c>
      <c r="E112">
        <f t="shared" si="2"/>
        <v>0</v>
      </c>
    </row>
    <row r="113" spans="2:5" x14ac:dyDescent="0.2">
      <c r="B113">
        <f>COUNTIFS(Data!N:N,Graphs!A113,Data!K:K,"O")</f>
        <v>0</v>
      </c>
      <c r="C113">
        <f>SUMIF(Data!N:N,Graphs!A113,Data!I:I)</f>
        <v>0</v>
      </c>
      <c r="D113">
        <f>SUMIF(Data!N:N,INT(Graphs!A113),Data!J:J)</f>
        <v>0</v>
      </c>
      <c r="E113">
        <f t="shared" si="2"/>
        <v>0</v>
      </c>
    </row>
    <row r="114" spans="2:5" x14ac:dyDescent="0.2">
      <c r="B114">
        <f>COUNTIFS(Data!N:N,Graphs!A114,Data!K:K,"O")</f>
        <v>0</v>
      </c>
      <c r="C114">
        <f>SUMIF(Data!N:N,Graphs!A114,Data!I:I)</f>
        <v>0</v>
      </c>
      <c r="D114">
        <f>SUMIF(Data!N:N,INT(Graphs!A114),Data!J:J)</f>
        <v>0</v>
      </c>
      <c r="E114">
        <f t="shared" si="2"/>
        <v>0</v>
      </c>
    </row>
    <row r="115" spans="2:5" x14ac:dyDescent="0.2">
      <c r="B115">
        <f>COUNTIFS(Data!N:N,Graphs!A115,Data!K:K,"O")</f>
        <v>0</v>
      </c>
      <c r="C115">
        <f>SUMIF(Data!N:N,Graphs!A115,Data!I:I)</f>
        <v>0</v>
      </c>
      <c r="D115">
        <f>SUMIF(Data!N:N,INT(Graphs!A115),Data!J:J)</f>
        <v>0</v>
      </c>
      <c r="E115">
        <f t="shared" si="2"/>
        <v>0</v>
      </c>
    </row>
    <row r="116" spans="2:5" x14ac:dyDescent="0.2">
      <c r="B116">
        <f>COUNTIFS(Data!N:N,Graphs!A116,Data!K:K,"O")</f>
        <v>0</v>
      </c>
      <c r="C116">
        <f>SUMIF(Data!N:N,Graphs!A116,Data!I:I)</f>
        <v>0</v>
      </c>
      <c r="D116">
        <f>SUMIF(Data!N:N,INT(Graphs!A116),Data!J:J)</f>
        <v>0</v>
      </c>
      <c r="E116">
        <f t="shared" si="2"/>
        <v>0</v>
      </c>
    </row>
    <row r="117" spans="2:5" x14ac:dyDescent="0.2">
      <c r="B117">
        <f>COUNTIFS(Data!N:N,Graphs!A117,Data!K:K,"O")</f>
        <v>0</v>
      </c>
      <c r="C117">
        <f>SUMIF(Data!N:N,Graphs!A117,Data!I:I)</f>
        <v>0</v>
      </c>
      <c r="D117">
        <f>SUMIF(Data!N:N,INT(Graphs!A117),Data!J:J)</f>
        <v>0</v>
      </c>
      <c r="E117">
        <f t="shared" si="2"/>
        <v>0</v>
      </c>
    </row>
    <row r="118" spans="2:5" x14ac:dyDescent="0.2">
      <c r="B118">
        <f>COUNTIFS(Data!N:N,Graphs!A118,Data!K:K,"O")</f>
        <v>0</v>
      </c>
      <c r="C118">
        <f>SUMIF(Data!N:N,Graphs!A118,Data!I:I)</f>
        <v>0</v>
      </c>
      <c r="D118">
        <f>SUMIF(Data!N:N,INT(Graphs!A118),Data!J:J)</f>
        <v>0</v>
      </c>
      <c r="E118">
        <f t="shared" si="2"/>
        <v>0</v>
      </c>
    </row>
    <row r="119" spans="2:5" x14ac:dyDescent="0.2">
      <c r="B119">
        <f>COUNTIFS(Data!N:N,Graphs!A119,Data!K:K,"O")</f>
        <v>0</v>
      </c>
      <c r="C119">
        <f>SUMIF(Data!N:N,Graphs!A119,Data!I:I)</f>
        <v>0</v>
      </c>
      <c r="D119">
        <f>SUMIF(Data!N:N,INT(Graphs!A119),Data!J:J)</f>
        <v>0</v>
      </c>
      <c r="E119">
        <f t="shared" si="2"/>
        <v>0</v>
      </c>
    </row>
    <row r="120" spans="2:5" x14ac:dyDescent="0.2">
      <c r="B120">
        <f>COUNTIFS(Data!N:N,Graphs!A120,Data!K:K,"O")</f>
        <v>0</v>
      </c>
      <c r="C120">
        <f>SUMIF(Data!N:N,Graphs!A120,Data!I:I)</f>
        <v>0</v>
      </c>
      <c r="D120">
        <f>SUMIF(Data!N:N,INT(Graphs!A120),Data!J:J)</f>
        <v>0</v>
      </c>
      <c r="E120">
        <f t="shared" si="2"/>
        <v>0</v>
      </c>
    </row>
    <row r="121" spans="2:5" x14ac:dyDescent="0.2">
      <c r="B121">
        <f>COUNTIFS(Data!N:N,Graphs!A121,Data!K:K,"O")</f>
        <v>0</v>
      </c>
      <c r="C121">
        <f>SUMIF(Data!N:N,Graphs!A121,Data!I:I)</f>
        <v>0</v>
      </c>
      <c r="D121">
        <f>SUMIF(Data!N:N,INT(Graphs!A121),Data!J:J)</f>
        <v>0</v>
      </c>
      <c r="E121">
        <f t="shared" si="2"/>
        <v>0</v>
      </c>
    </row>
    <row r="122" spans="2:5" x14ac:dyDescent="0.2">
      <c r="B122">
        <f>COUNTIFS(Data!N:N,Graphs!A122,Data!K:K,"O")</f>
        <v>0</v>
      </c>
      <c r="C122">
        <f>SUMIF(Data!N:N,Graphs!A122,Data!I:I)</f>
        <v>0</v>
      </c>
      <c r="D122">
        <f>SUMIF(Data!N:N,INT(Graphs!A122),Data!J:J)</f>
        <v>0</v>
      </c>
      <c r="E122">
        <f t="shared" si="2"/>
        <v>0</v>
      </c>
    </row>
    <row r="123" spans="2:5" x14ac:dyDescent="0.2">
      <c r="B123">
        <f>COUNTIFS(Data!N:N,Graphs!A123,Data!K:K,"O")</f>
        <v>0</v>
      </c>
      <c r="C123">
        <f>SUMIF(Data!N:N,Graphs!A123,Data!I:I)</f>
        <v>0</v>
      </c>
      <c r="D123">
        <f>SUMIF(Data!N:N,INT(Graphs!A123),Data!J:J)</f>
        <v>0</v>
      </c>
      <c r="E123">
        <f t="shared" si="2"/>
        <v>0</v>
      </c>
    </row>
    <row r="124" spans="2:5" x14ac:dyDescent="0.2">
      <c r="B124">
        <f>COUNTIFS(Data!N:N,Graphs!A124,Data!K:K,"O")</f>
        <v>0</v>
      </c>
      <c r="C124">
        <f>SUMIF(Data!N:N,Graphs!A124,Data!I:I)</f>
        <v>0</v>
      </c>
      <c r="D124">
        <f>SUMIF(Data!N:N,INT(Graphs!A124),Data!J:J)</f>
        <v>0</v>
      </c>
      <c r="E124">
        <f t="shared" si="2"/>
        <v>0</v>
      </c>
    </row>
    <row r="125" spans="2:5" x14ac:dyDescent="0.2">
      <c r="B125">
        <f>COUNTIFS(Data!N:N,Graphs!A125,Data!K:K,"O")</f>
        <v>0</v>
      </c>
      <c r="C125">
        <f>SUMIF(Data!N:N,Graphs!A125,Data!I:I)</f>
        <v>0</v>
      </c>
      <c r="D125">
        <f>SUMIF(Data!N:N,INT(Graphs!A125),Data!J:J)</f>
        <v>0</v>
      </c>
      <c r="E125">
        <f t="shared" si="2"/>
        <v>0</v>
      </c>
    </row>
    <row r="126" spans="2:5" x14ac:dyDescent="0.2">
      <c r="B126">
        <f>COUNTIFS(Data!N:N,Graphs!A126,Data!K:K,"O")</f>
        <v>0</v>
      </c>
      <c r="C126">
        <f>SUMIF(Data!N:N,Graphs!A126,Data!I:I)</f>
        <v>0</v>
      </c>
      <c r="D126">
        <f>SUMIF(Data!N:N,INT(Graphs!A126),Data!J:J)</f>
        <v>0</v>
      </c>
      <c r="E126">
        <f t="shared" si="2"/>
        <v>0</v>
      </c>
    </row>
    <row r="127" spans="2:5" x14ac:dyDescent="0.2">
      <c r="B127">
        <f>COUNTIFS(Data!N:N,Graphs!A127,Data!K:K,"O")</f>
        <v>0</v>
      </c>
      <c r="C127">
        <f>SUMIF(Data!N:N,Graphs!A127,Data!I:I)</f>
        <v>0</v>
      </c>
      <c r="D127">
        <f>SUMIF(Data!N:N,INT(Graphs!A127),Data!J:J)</f>
        <v>0</v>
      </c>
      <c r="E127">
        <f t="shared" si="2"/>
        <v>0</v>
      </c>
    </row>
    <row r="128" spans="2:5" x14ac:dyDescent="0.2">
      <c r="B128">
        <f>COUNTIFS(Data!N:N,Graphs!A128,Data!K:K,"O")</f>
        <v>0</v>
      </c>
      <c r="C128">
        <f>SUMIF(Data!N:N,Graphs!A128,Data!I:I)</f>
        <v>0</v>
      </c>
      <c r="D128">
        <f>SUMIF(Data!N:N,INT(Graphs!A128),Data!J:J)</f>
        <v>0</v>
      </c>
      <c r="E128">
        <f t="shared" si="2"/>
        <v>0</v>
      </c>
    </row>
    <row r="129" spans="2:5" x14ac:dyDescent="0.2">
      <c r="B129">
        <f>COUNTIFS(Data!N:N,Graphs!A129,Data!K:K,"O")</f>
        <v>0</v>
      </c>
      <c r="C129">
        <f>SUMIF(Data!N:N,Graphs!A129,Data!I:I)</f>
        <v>0</v>
      </c>
      <c r="D129">
        <f>SUMIF(Data!N:N,INT(Graphs!A129),Data!J:J)</f>
        <v>0</v>
      </c>
      <c r="E129">
        <f t="shared" si="2"/>
        <v>0</v>
      </c>
    </row>
    <row r="130" spans="2:5" x14ac:dyDescent="0.2">
      <c r="B130">
        <f>COUNTIFS(Data!N:N,Graphs!A130,Data!K:K,"O")</f>
        <v>0</v>
      </c>
      <c r="C130">
        <f>SUMIF(Data!N:N,Graphs!A130,Data!I:I)</f>
        <v>0</v>
      </c>
      <c r="D130">
        <f>SUMIF(Data!N:N,INT(Graphs!A130),Data!J:J)</f>
        <v>0</v>
      </c>
      <c r="E130">
        <f t="shared" si="2"/>
        <v>0</v>
      </c>
    </row>
    <row r="131" spans="2:5" x14ac:dyDescent="0.2">
      <c r="B131">
        <f>COUNTIFS(Data!N:N,Graphs!A131,Data!K:K,"O")</f>
        <v>0</v>
      </c>
      <c r="C131">
        <f>SUMIF(Data!N:N,Graphs!A131,Data!I:I)</f>
        <v>0</v>
      </c>
      <c r="D131">
        <f>SUMIF(Data!N:N,INT(Graphs!A131),Data!J:J)</f>
        <v>0</v>
      </c>
      <c r="E131">
        <f t="shared" si="2"/>
        <v>0</v>
      </c>
    </row>
    <row r="132" spans="2:5" x14ac:dyDescent="0.2">
      <c r="B132">
        <f>COUNTIFS(Data!N:N,Graphs!A132,Data!K:K,"O")</f>
        <v>0</v>
      </c>
      <c r="C132">
        <f>SUMIF(Data!N:N,Graphs!A132,Data!I:I)</f>
        <v>0</v>
      </c>
      <c r="D132">
        <f>SUMIF(Data!N:N,INT(Graphs!A132),Data!J:J)</f>
        <v>0</v>
      </c>
      <c r="E132">
        <f t="shared" si="2"/>
        <v>0</v>
      </c>
    </row>
    <row r="133" spans="2:5" x14ac:dyDescent="0.2">
      <c r="B133">
        <f>COUNTIFS(Data!N:N,Graphs!A133,Data!K:K,"O")</f>
        <v>0</v>
      </c>
      <c r="C133">
        <f>SUMIF(Data!N:N,Graphs!A133,Data!I:I)</f>
        <v>0</v>
      </c>
      <c r="D133">
        <f>SUMIF(Data!N:N,INT(Graphs!A133),Data!J:J)</f>
        <v>0</v>
      </c>
      <c r="E133">
        <f t="shared" si="2"/>
        <v>0</v>
      </c>
    </row>
    <row r="134" spans="2:5" x14ac:dyDescent="0.2">
      <c r="B134">
        <f>COUNTIFS(Data!N:N,Graphs!A134,Data!K:K,"O")</f>
        <v>0</v>
      </c>
      <c r="C134">
        <f>SUMIF(Data!N:N,Graphs!A134,Data!I:I)</f>
        <v>0</v>
      </c>
      <c r="D134">
        <f>SUMIF(Data!N:N,INT(Graphs!A134),Data!J:J)</f>
        <v>0</v>
      </c>
      <c r="E134">
        <f t="shared" si="2"/>
        <v>0</v>
      </c>
    </row>
    <row r="135" spans="2:5" x14ac:dyDescent="0.2">
      <c r="B135">
        <f>COUNTIFS(Data!N:N,Graphs!A135,Data!K:K,"O")</f>
        <v>0</v>
      </c>
      <c r="C135">
        <f>SUMIF(Data!N:N,Graphs!A135,Data!I:I)</f>
        <v>0</v>
      </c>
      <c r="D135">
        <f>SUMIF(Data!N:N,INT(Graphs!A135),Data!J:J)</f>
        <v>0</v>
      </c>
      <c r="E135">
        <f t="shared" si="2"/>
        <v>0</v>
      </c>
    </row>
    <row r="136" spans="2:5" x14ac:dyDescent="0.2">
      <c r="B136">
        <f>COUNTIFS(Data!N:N,Graphs!A136,Data!K:K,"O")</f>
        <v>0</v>
      </c>
      <c r="C136">
        <f>SUMIF(Data!N:N,Graphs!A136,Data!I:I)</f>
        <v>0</v>
      </c>
      <c r="D136">
        <f>SUMIF(Data!N:N,INT(Graphs!A136),Data!J:J)</f>
        <v>0</v>
      </c>
      <c r="E136">
        <f t="shared" si="2"/>
        <v>0</v>
      </c>
    </row>
    <row r="137" spans="2:5" x14ac:dyDescent="0.2">
      <c r="B137">
        <f>COUNTIFS(Data!N:N,Graphs!A137,Data!K:K,"O")</f>
        <v>0</v>
      </c>
      <c r="C137">
        <f>SUMIF(Data!N:N,Graphs!A137,Data!I:I)</f>
        <v>0</v>
      </c>
      <c r="D137">
        <f>SUMIF(Data!N:N,INT(Graphs!A137),Data!J:J)</f>
        <v>0</v>
      </c>
      <c r="E137">
        <f t="shared" si="2"/>
        <v>0</v>
      </c>
    </row>
    <row r="138" spans="2:5" x14ac:dyDescent="0.2">
      <c r="B138">
        <f>COUNTIFS(Data!N:N,Graphs!A138,Data!K:K,"O")</f>
        <v>0</v>
      </c>
      <c r="C138">
        <f>SUMIF(Data!N:N,Graphs!A138,Data!I:I)</f>
        <v>0</v>
      </c>
      <c r="D138">
        <f>SUMIF(Data!N:N,INT(Graphs!A138),Data!J:J)</f>
        <v>0</v>
      </c>
      <c r="E138">
        <f t="shared" si="2"/>
        <v>0</v>
      </c>
    </row>
    <row r="139" spans="2:5" x14ac:dyDescent="0.2">
      <c r="B139">
        <f>COUNTIFS(Data!N:N,Graphs!A139,Data!K:K,"O")</f>
        <v>0</v>
      </c>
      <c r="C139">
        <f>SUMIF(Data!N:N,Graphs!A139,Data!I:I)</f>
        <v>0</v>
      </c>
      <c r="D139">
        <f>SUMIF(Data!N:N,INT(Graphs!A139),Data!J:J)</f>
        <v>0</v>
      </c>
      <c r="E139">
        <f t="shared" si="2"/>
        <v>0</v>
      </c>
    </row>
    <row r="140" spans="2:5" x14ac:dyDescent="0.2">
      <c r="B140">
        <f>COUNTIFS(Data!N:N,Graphs!A140,Data!K:K,"O")</f>
        <v>0</v>
      </c>
      <c r="C140">
        <f>SUMIF(Data!N:N,Graphs!A140,Data!I:I)</f>
        <v>0</v>
      </c>
      <c r="D140">
        <f>SUMIF(Data!N:N,INT(Graphs!A140),Data!J:J)</f>
        <v>0</v>
      </c>
      <c r="E140">
        <f t="shared" si="2"/>
        <v>0</v>
      </c>
    </row>
    <row r="141" spans="2:5" x14ac:dyDescent="0.2">
      <c r="B141">
        <f>COUNTIFS(Data!N:N,Graphs!A141,Data!K:K,"O")</f>
        <v>0</v>
      </c>
      <c r="C141">
        <f>SUMIF(Data!N:N,Graphs!A141,Data!I:I)</f>
        <v>0</v>
      </c>
      <c r="D141">
        <f>SUMIF(Data!N:N,INT(Graphs!A141),Data!J:J)</f>
        <v>0</v>
      </c>
      <c r="E141">
        <f t="shared" si="2"/>
        <v>0</v>
      </c>
    </row>
    <row r="142" spans="2:5" x14ac:dyDescent="0.2">
      <c r="B142">
        <f>COUNTIFS(Data!N:N,Graphs!A142,Data!K:K,"O")</f>
        <v>0</v>
      </c>
      <c r="C142">
        <f>SUMIF(Data!N:N,Graphs!A142,Data!I:I)</f>
        <v>0</v>
      </c>
      <c r="D142">
        <f>SUMIF(Data!N:N,INT(Graphs!A142),Data!J:J)</f>
        <v>0</v>
      </c>
      <c r="E142">
        <f t="shared" si="2"/>
        <v>0</v>
      </c>
    </row>
    <row r="143" spans="2:5" x14ac:dyDescent="0.2">
      <c r="B143">
        <f>COUNTIFS(Data!N:N,Graphs!A143,Data!K:K,"O")</f>
        <v>0</v>
      </c>
      <c r="C143">
        <f>SUMIF(Data!N:N,Graphs!A143,Data!I:I)</f>
        <v>0</v>
      </c>
      <c r="D143">
        <f>SUMIF(Data!N:N,INT(Graphs!A143),Data!J:J)</f>
        <v>0</v>
      </c>
      <c r="E143">
        <f t="shared" si="2"/>
        <v>0</v>
      </c>
    </row>
    <row r="144" spans="2:5" x14ac:dyDescent="0.2">
      <c r="B144">
        <f>COUNTIFS(Data!N:N,Graphs!A144,Data!K:K,"O")</f>
        <v>0</v>
      </c>
      <c r="C144">
        <f>SUMIF(Data!N:N,Graphs!A144,Data!I:I)</f>
        <v>0</v>
      </c>
      <c r="D144">
        <f>SUMIF(Data!N:N,INT(Graphs!A144),Data!J:J)</f>
        <v>0</v>
      </c>
      <c r="E144">
        <f t="shared" si="2"/>
        <v>0</v>
      </c>
    </row>
    <row r="145" spans="2:5" x14ac:dyDescent="0.2">
      <c r="B145">
        <f>COUNTIFS(Data!N:N,Graphs!A145,Data!K:K,"O")</f>
        <v>0</v>
      </c>
      <c r="C145">
        <f>SUMIF(Data!N:N,Graphs!A145,Data!I:I)</f>
        <v>0</v>
      </c>
      <c r="D145">
        <f>SUMIF(Data!N:N,INT(Graphs!A145),Data!J:J)</f>
        <v>0</v>
      </c>
      <c r="E145">
        <f t="shared" si="2"/>
        <v>0</v>
      </c>
    </row>
    <row r="146" spans="2:5" x14ac:dyDescent="0.2">
      <c r="B146">
        <f>COUNTIFS(Data!N:N,Graphs!A146,Data!K:K,"O")</f>
        <v>0</v>
      </c>
      <c r="C146">
        <f>SUMIF(Data!N:N,Graphs!A146,Data!I:I)</f>
        <v>0</v>
      </c>
      <c r="D146">
        <f>SUMIF(Data!N:N,INT(Graphs!A146),Data!J:J)</f>
        <v>0</v>
      </c>
      <c r="E146">
        <f t="shared" si="2"/>
        <v>0</v>
      </c>
    </row>
    <row r="147" spans="2:5" x14ac:dyDescent="0.2">
      <c r="B147">
        <f>COUNTIFS(Data!N:N,Graphs!A147,Data!K:K,"O")</f>
        <v>0</v>
      </c>
      <c r="C147">
        <f>SUMIF(Data!N:N,Graphs!A147,Data!I:I)</f>
        <v>0</v>
      </c>
      <c r="D147">
        <f>SUMIF(Data!N:N,INT(Graphs!A147),Data!J:J)</f>
        <v>0</v>
      </c>
      <c r="E147">
        <f t="shared" si="2"/>
        <v>0</v>
      </c>
    </row>
    <row r="148" spans="2:5" x14ac:dyDescent="0.2">
      <c r="B148">
        <f>COUNTIFS(Data!N:N,Graphs!A148,Data!K:K,"O")</f>
        <v>0</v>
      </c>
      <c r="C148">
        <f>SUMIF(Data!N:N,Graphs!A148,Data!I:I)</f>
        <v>0</v>
      </c>
      <c r="D148">
        <f>SUMIF(Data!N:N,INT(Graphs!A148),Data!J:J)</f>
        <v>0</v>
      </c>
      <c r="E148">
        <f t="shared" si="2"/>
        <v>0</v>
      </c>
    </row>
    <row r="149" spans="2:5" x14ac:dyDescent="0.2">
      <c r="B149">
        <f>COUNTIFS(Data!N:N,Graphs!A149,Data!K:K,"O")</f>
        <v>0</v>
      </c>
      <c r="C149">
        <f>SUMIF(Data!N:N,Graphs!A149,Data!I:I)</f>
        <v>0</v>
      </c>
      <c r="D149">
        <f>SUMIF(Data!N:N,INT(Graphs!A149),Data!J:J)</f>
        <v>0</v>
      </c>
      <c r="E149">
        <f t="shared" si="2"/>
        <v>0</v>
      </c>
    </row>
    <row r="150" spans="2:5" x14ac:dyDescent="0.2">
      <c r="B150">
        <f>COUNTIFS(Data!N:N,Graphs!A150,Data!K:K,"O")</f>
        <v>0</v>
      </c>
      <c r="C150">
        <f>SUMIF(Data!N:N,Graphs!A150,Data!I:I)</f>
        <v>0</v>
      </c>
      <c r="D150">
        <f>SUMIF(Data!N:N,INT(Graphs!A150),Data!J:J)</f>
        <v>0</v>
      </c>
      <c r="E150">
        <f t="shared" si="2"/>
        <v>0</v>
      </c>
    </row>
    <row r="151" spans="2:5" x14ac:dyDescent="0.2">
      <c r="B151">
        <f>COUNTIFS(Data!N:N,Graphs!A151,Data!K:K,"O")</f>
        <v>0</v>
      </c>
      <c r="C151">
        <f>SUMIF(Data!N:N,Graphs!A151,Data!I:I)</f>
        <v>0</v>
      </c>
      <c r="D151">
        <f>SUMIF(Data!N:N,INT(Graphs!A151),Data!J:J)</f>
        <v>0</v>
      </c>
      <c r="E151">
        <f t="shared" si="2"/>
        <v>0</v>
      </c>
    </row>
    <row r="152" spans="2:5" x14ac:dyDescent="0.2">
      <c r="B152">
        <f>COUNTIFS(Data!N:N,Graphs!A152,Data!K:K,"O")</f>
        <v>0</v>
      </c>
      <c r="C152">
        <f>SUMIF(Data!N:N,Graphs!A152,Data!I:I)</f>
        <v>0</v>
      </c>
      <c r="D152">
        <f>SUMIF(Data!N:N,INT(Graphs!A152),Data!J:J)</f>
        <v>0</v>
      </c>
      <c r="E152">
        <f t="shared" si="2"/>
        <v>0</v>
      </c>
    </row>
    <row r="153" spans="2:5" x14ac:dyDescent="0.2">
      <c r="B153">
        <f>COUNTIFS(Data!N:N,Graphs!A153,Data!K:K,"O")</f>
        <v>0</v>
      </c>
      <c r="C153">
        <f>SUMIF(Data!N:N,Graphs!A153,Data!I:I)</f>
        <v>0</v>
      </c>
      <c r="D153">
        <f>SUMIF(Data!N:N,INT(Graphs!A153),Data!J:J)</f>
        <v>0</v>
      </c>
      <c r="E153">
        <f t="shared" si="2"/>
        <v>0</v>
      </c>
    </row>
    <row r="154" spans="2:5" x14ac:dyDescent="0.2">
      <c r="B154">
        <f>COUNTIFS(Data!N:N,Graphs!A154,Data!K:K,"O")</f>
        <v>0</v>
      </c>
      <c r="C154">
        <f>SUMIF(Data!N:N,Graphs!A154,Data!I:I)</f>
        <v>0</v>
      </c>
      <c r="D154">
        <f>SUMIF(Data!N:N,INT(Graphs!A154),Data!J:J)</f>
        <v>0</v>
      </c>
      <c r="E154">
        <f t="shared" si="2"/>
        <v>0</v>
      </c>
    </row>
    <row r="155" spans="2:5" x14ac:dyDescent="0.2">
      <c r="B155">
        <f>COUNTIFS(Data!N:N,Graphs!A155,Data!K:K,"O")</f>
        <v>0</v>
      </c>
      <c r="C155">
        <f>SUMIF(Data!N:N,Graphs!A155,Data!I:I)</f>
        <v>0</v>
      </c>
      <c r="D155">
        <f>SUMIF(Data!N:N,INT(Graphs!A155),Data!J:J)</f>
        <v>0</v>
      </c>
      <c r="E155">
        <f t="shared" si="2"/>
        <v>0</v>
      </c>
    </row>
    <row r="156" spans="2:5" x14ac:dyDescent="0.2">
      <c r="B156">
        <f>COUNTIFS(Data!N:N,Graphs!A156,Data!K:K,"O")</f>
        <v>0</v>
      </c>
      <c r="C156">
        <f>SUMIF(Data!N:N,Graphs!A156,Data!I:I)</f>
        <v>0</v>
      </c>
      <c r="D156">
        <f>SUMIF(Data!N:N,INT(Graphs!A156),Data!J:J)</f>
        <v>0</v>
      </c>
      <c r="E156">
        <f t="shared" si="2"/>
        <v>0</v>
      </c>
    </row>
    <row r="157" spans="2:5" x14ac:dyDescent="0.2">
      <c r="B157">
        <f>COUNTIFS(Data!N:N,Graphs!A157,Data!K:K,"O")</f>
        <v>0</v>
      </c>
      <c r="C157">
        <f>SUMIF(Data!N:N,Graphs!A157,Data!I:I)</f>
        <v>0</v>
      </c>
      <c r="D157">
        <f>SUMIF(Data!N:N,INT(Graphs!A157),Data!J:J)</f>
        <v>0</v>
      </c>
      <c r="E157">
        <f t="shared" si="2"/>
        <v>0</v>
      </c>
    </row>
    <row r="158" spans="2:5" x14ac:dyDescent="0.2">
      <c r="B158">
        <f>COUNTIFS(Data!N:N,Graphs!A158,Data!K:K,"O")</f>
        <v>0</v>
      </c>
      <c r="C158">
        <f>SUMIF(Data!N:N,Graphs!A158,Data!I:I)</f>
        <v>0</v>
      </c>
      <c r="D158">
        <f>SUMIF(Data!N:N,INT(Graphs!A158),Data!J:J)</f>
        <v>0</v>
      </c>
      <c r="E158">
        <f t="shared" si="2"/>
        <v>0</v>
      </c>
    </row>
    <row r="159" spans="2:5" x14ac:dyDescent="0.2">
      <c r="B159">
        <f>COUNTIFS(Data!N:N,Graphs!A159,Data!K:K,"O")</f>
        <v>0</v>
      </c>
      <c r="C159">
        <f>SUMIF(Data!N:N,Graphs!A159,Data!I:I)</f>
        <v>0</v>
      </c>
      <c r="D159">
        <f>SUMIF(Data!N:N,INT(Graphs!A159),Data!J:J)</f>
        <v>0</v>
      </c>
      <c r="E159">
        <f t="shared" si="2"/>
        <v>0</v>
      </c>
    </row>
    <row r="160" spans="2:5" x14ac:dyDescent="0.2">
      <c r="B160">
        <f>COUNTIFS(Data!N:N,Graphs!A160,Data!K:K,"O")</f>
        <v>0</v>
      </c>
      <c r="C160">
        <f>SUMIF(Data!N:N,Graphs!A160,Data!I:I)</f>
        <v>0</v>
      </c>
      <c r="D160">
        <f>SUMIF(Data!N:N,INT(Graphs!A160),Data!J:J)</f>
        <v>0</v>
      </c>
      <c r="E160">
        <f t="shared" si="2"/>
        <v>0</v>
      </c>
    </row>
    <row r="161" spans="2:5" x14ac:dyDescent="0.2">
      <c r="B161">
        <f>COUNTIFS(Data!N:N,Graphs!A161,Data!K:K,"O")</f>
        <v>0</v>
      </c>
      <c r="C161">
        <f>SUMIF(Data!N:N,Graphs!A161,Data!I:I)</f>
        <v>0</v>
      </c>
      <c r="D161">
        <f>SUMIF(Data!N:N,INT(Graphs!A161),Data!J:J)</f>
        <v>0</v>
      </c>
      <c r="E161">
        <f t="shared" si="2"/>
        <v>0</v>
      </c>
    </row>
    <row r="162" spans="2:5" x14ac:dyDescent="0.2">
      <c r="B162">
        <f>COUNTIFS(Data!N:N,Graphs!A162,Data!K:K,"O")</f>
        <v>0</v>
      </c>
      <c r="C162">
        <f>SUMIF(Data!N:N,Graphs!A162,Data!I:I)</f>
        <v>0</v>
      </c>
      <c r="D162">
        <f>SUMIF(Data!N:N,INT(Graphs!A162),Data!J:J)</f>
        <v>0</v>
      </c>
      <c r="E162">
        <f t="shared" si="2"/>
        <v>0</v>
      </c>
    </row>
    <row r="163" spans="2:5" x14ac:dyDescent="0.2">
      <c r="B163">
        <f>COUNTIFS(Data!N:N,Graphs!A163,Data!K:K,"O")</f>
        <v>0</v>
      </c>
      <c r="C163">
        <f>SUMIF(Data!N:N,Graphs!A163,Data!I:I)</f>
        <v>0</v>
      </c>
      <c r="D163">
        <f>SUMIF(Data!N:N,INT(Graphs!A163),Data!J:J)</f>
        <v>0</v>
      </c>
      <c r="E163">
        <f t="shared" ref="E163:E226" si="3">C163+D163</f>
        <v>0</v>
      </c>
    </row>
    <row r="164" spans="2:5" x14ac:dyDescent="0.2">
      <c r="B164">
        <f>COUNTIFS(Data!N:N,Graphs!A164,Data!K:K,"O")</f>
        <v>0</v>
      </c>
      <c r="C164">
        <f>SUMIF(Data!N:N,Graphs!A164,Data!I:I)</f>
        <v>0</v>
      </c>
      <c r="D164">
        <f>SUMIF(Data!N:N,INT(Graphs!A164),Data!J:J)</f>
        <v>0</v>
      </c>
      <c r="E164">
        <f t="shared" si="3"/>
        <v>0</v>
      </c>
    </row>
    <row r="165" spans="2:5" x14ac:dyDescent="0.2">
      <c r="B165">
        <f>COUNTIFS(Data!N:N,Graphs!A165,Data!K:K,"O")</f>
        <v>0</v>
      </c>
      <c r="C165">
        <f>SUMIF(Data!N:N,Graphs!A165,Data!I:I)</f>
        <v>0</v>
      </c>
      <c r="D165">
        <f>SUMIF(Data!N:N,INT(Graphs!A165),Data!J:J)</f>
        <v>0</v>
      </c>
      <c r="E165">
        <f t="shared" si="3"/>
        <v>0</v>
      </c>
    </row>
    <row r="166" spans="2:5" x14ac:dyDescent="0.2">
      <c r="B166">
        <f>COUNTIFS(Data!N:N,Graphs!A166,Data!K:K,"O")</f>
        <v>0</v>
      </c>
      <c r="C166">
        <f>SUMIF(Data!N:N,Graphs!A166,Data!I:I)</f>
        <v>0</v>
      </c>
      <c r="D166">
        <f>SUMIF(Data!N:N,INT(Graphs!A166),Data!J:J)</f>
        <v>0</v>
      </c>
      <c r="E166">
        <f t="shared" si="3"/>
        <v>0</v>
      </c>
    </row>
    <row r="167" spans="2:5" x14ac:dyDescent="0.2">
      <c r="B167">
        <f>COUNTIFS(Data!N:N,Graphs!A167,Data!K:K,"O")</f>
        <v>0</v>
      </c>
      <c r="C167">
        <f>SUMIF(Data!N:N,Graphs!A167,Data!I:I)</f>
        <v>0</v>
      </c>
      <c r="D167">
        <f>SUMIF(Data!N:N,INT(Graphs!A167),Data!J:J)</f>
        <v>0</v>
      </c>
      <c r="E167">
        <f t="shared" si="3"/>
        <v>0</v>
      </c>
    </row>
    <row r="168" spans="2:5" x14ac:dyDescent="0.2">
      <c r="B168">
        <f>COUNTIFS(Data!N:N,Graphs!A168,Data!K:K,"O")</f>
        <v>0</v>
      </c>
      <c r="C168">
        <f>SUMIF(Data!N:N,Graphs!A168,Data!I:I)</f>
        <v>0</v>
      </c>
      <c r="D168">
        <f>SUMIF(Data!N:N,INT(Graphs!A168),Data!J:J)</f>
        <v>0</v>
      </c>
      <c r="E168">
        <f t="shared" si="3"/>
        <v>0</v>
      </c>
    </row>
    <row r="169" spans="2:5" x14ac:dyDescent="0.2">
      <c r="B169">
        <f>COUNTIFS(Data!N:N,Graphs!A169,Data!K:K,"O")</f>
        <v>0</v>
      </c>
      <c r="C169">
        <f>SUMIF(Data!N:N,Graphs!A169,Data!I:I)</f>
        <v>0</v>
      </c>
      <c r="D169">
        <f>SUMIF(Data!N:N,INT(Graphs!A169),Data!J:J)</f>
        <v>0</v>
      </c>
      <c r="E169">
        <f t="shared" si="3"/>
        <v>0</v>
      </c>
    </row>
    <row r="170" spans="2:5" x14ac:dyDescent="0.2">
      <c r="B170">
        <f>COUNTIFS(Data!N:N,Graphs!A170,Data!K:K,"O")</f>
        <v>0</v>
      </c>
      <c r="C170">
        <f>SUMIF(Data!N:N,Graphs!A170,Data!I:I)</f>
        <v>0</v>
      </c>
      <c r="D170">
        <f>SUMIF(Data!N:N,INT(Graphs!A170),Data!J:J)</f>
        <v>0</v>
      </c>
      <c r="E170">
        <f t="shared" si="3"/>
        <v>0</v>
      </c>
    </row>
    <row r="171" spans="2:5" x14ac:dyDescent="0.2">
      <c r="B171">
        <f>COUNTIFS(Data!N:N,Graphs!A171,Data!K:K,"O")</f>
        <v>0</v>
      </c>
      <c r="C171">
        <f>SUMIF(Data!N:N,Graphs!A171,Data!I:I)</f>
        <v>0</v>
      </c>
      <c r="D171">
        <f>SUMIF(Data!N:N,INT(Graphs!A171),Data!J:J)</f>
        <v>0</v>
      </c>
      <c r="E171">
        <f t="shared" si="3"/>
        <v>0</v>
      </c>
    </row>
    <row r="172" spans="2:5" x14ac:dyDescent="0.2">
      <c r="B172">
        <f>COUNTIFS(Data!N:N,Graphs!A172,Data!K:K,"O")</f>
        <v>0</v>
      </c>
      <c r="C172">
        <f>SUMIF(Data!N:N,Graphs!A172,Data!I:I)</f>
        <v>0</v>
      </c>
      <c r="D172">
        <f>SUMIF(Data!N:N,INT(Graphs!A172),Data!J:J)</f>
        <v>0</v>
      </c>
      <c r="E172">
        <f t="shared" si="3"/>
        <v>0</v>
      </c>
    </row>
    <row r="173" spans="2:5" x14ac:dyDescent="0.2">
      <c r="B173">
        <f>COUNTIFS(Data!N:N,Graphs!A173,Data!K:K,"O")</f>
        <v>0</v>
      </c>
      <c r="C173">
        <f>SUMIF(Data!N:N,Graphs!A173,Data!I:I)</f>
        <v>0</v>
      </c>
      <c r="D173">
        <f>SUMIF(Data!N:N,INT(Graphs!A173),Data!J:J)</f>
        <v>0</v>
      </c>
      <c r="E173">
        <f t="shared" si="3"/>
        <v>0</v>
      </c>
    </row>
    <row r="174" spans="2:5" x14ac:dyDescent="0.2">
      <c r="B174">
        <f>COUNTIFS(Data!N:N,Graphs!A174,Data!K:K,"O")</f>
        <v>0</v>
      </c>
      <c r="C174">
        <f>SUMIF(Data!N:N,Graphs!A174,Data!I:I)</f>
        <v>0</v>
      </c>
      <c r="D174">
        <f>SUMIF(Data!N:N,INT(Graphs!A174),Data!J:J)</f>
        <v>0</v>
      </c>
      <c r="E174">
        <f t="shared" si="3"/>
        <v>0</v>
      </c>
    </row>
    <row r="175" spans="2:5" x14ac:dyDescent="0.2">
      <c r="B175">
        <f>COUNTIFS(Data!N:N,Graphs!A175,Data!K:K,"O")</f>
        <v>0</v>
      </c>
      <c r="C175">
        <f>SUMIF(Data!N:N,Graphs!A175,Data!I:I)</f>
        <v>0</v>
      </c>
      <c r="D175">
        <f>SUMIF(Data!N:N,INT(Graphs!A175),Data!J:J)</f>
        <v>0</v>
      </c>
      <c r="E175">
        <f t="shared" si="3"/>
        <v>0</v>
      </c>
    </row>
    <row r="176" spans="2:5" x14ac:dyDescent="0.2">
      <c r="B176">
        <f>COUNTIFS(Data!N:N,Graphs!A176,Data!K:K,"O")</f>
        <v>0</v>
      </c>
      <c r="C176">
        <f>SUMIF(Data!N:N,Graphs!A176,Data!I:I)</f>
        <v>0</v>
      </c>
      <c r="D176">
        <f>SUMIF(Data!N:N,INT(Graphs!A176),Data!J:J)</f>
        <v>0</v>
      </c>
      <c r="E176">
        <f t="shared" si="3"/>
        <v>0</v>
      </c>
    </row>
    <row r="177" spans="2:5" x14ac:dyDescent="0.2">
      <c r="B177">
        <f>COUNTIFS(Data!N:N,Graphs!A177,Data!K:K,"O")</f>
        <v>0</v>
      </c>
      <c r="C177">
        <f>SUMIF(Data!N:N,Graphs!A177,Data!I:I)</f>
        <v>0</v>
      </c>
      <c r="D177">
        <f>SUMIF(Data!N:N,INT(Graphs!A177),Data!J:J)</f>
        <v>0</v>
      </c>
      <c r="E177">
        <f t="shared" si="3"/>
        <v>0</v>
      </c>
    </row>
    <row r="178" spans="2:5" x14ac:dyDescent="0.2">
      <c r="B178">
        <f>COUNTIFS(Data!N:N,Graphs!A178,Data!K:K,"O")</f>
        <v>0</v>
      </c>
      <c r="C178">
        <f>SUMIF(Data!N:N,Graphs!A178,Data!I:I)</f>
        <v>0</v>
      </c>
      <c r="D178">
        <f>SUMIF(Data!N:N,INT(Graphs!A178),Data!J:J)</f>
        <v>0</v>
      </c>
      <c r="E178">
        <f t="shared" si="3"/>
        <v>0</v>
      </c>
    </row>
    <row r="179" spans="2:5" x14ac:dyDescent="0.2">
      <c r="B179">
        <f>COUNTIFS(Data!N:N,Graphs!A179,Data!K:K,"O")</f>
        <v>0</v>
      </c>
      <c r="C179">
        <f>SUMIF(Data!N:N,Graphs!A179,Data!I:I)</f>
        <v>0</v>
      </c>
      <c r="D179">
        <f>SUMIF(Data!N:N,INT(Graphs!A179),Data!J:J)</f>
        <v>0</v>
      </c>
      <c r="E179">
        <f t="shared" si="3"/>
        <v>0</v>
      </c>
    </row>
    <row r="180" spans="2:5" x14ac:dyDescent="0.2">
      <c r="B180">
        <f>COUNTIFS(Data!N:N,Graphs!A180,Data!K:K,"O")</f>
        <v>0</v>
      </c>
      <c r="C180">
        <f>SUMIF(Data!N:N,Graphs!A180,Data!I:I)</f>
        <v>0</v>
      </c>
      <c r="D180">
        <f>SUMIF(Data!N:N,INT(Graphs!A180),Data!J:J)</f>
        <v>0</v>
      </c>
      <c r="E180">
        <f t="shared" si="3"/>
        <v>0</v>
      </c>
    </row>
    <row r="181" spans="2:5" x14ac:dyDescent="0.2">
      <c r="B181">
        <f>COUNTIFS(Data!N:N,Graphs!A181,Data!K:K,"O")</f>
        <v>0</v>
      </c>
      <c r="C181">
        <f>SUMIF(Data!N:N,Graphs!A181,Data!I:I)</f>
        <v>0</v>
      </c>
      <c r="D181">
        <f>SUMIF(Data!N:N,INT(Graphs!A181),Data!J:J)</f>
        <v>0</v>
      </c>
      <c r="E181">
        <f t="shared" si="3"/>
        <v>0</v>
      </c>
    </row>
    <row r="182" spans="2:5" x14ac:dyDescent="0.2">
      <c r="B182">
        <f>COUNTIFS(Data!N:N,Graphs!A182,Data!K:K,"O")</f>
        <v>0</v>
      </c>
      <c r="C182">
        <f>SUMIF(Data!N:N,Graphs!A182,Data!I:I)</f>
        <v>0</v>
      </c>
      <c r="D182">
        <f>SUMIF(Data!N:N,INT(Graphs!A182),Data!J:J)</f>
        <v>0</v>
      </c>
      <c r="E182">
        <f t="shared" si="3"/>
        <v>0</v>
      </c>
    </row>
    <row r="183" spans="2:5" x14ac:dyDescent="0.2">
      <c r="B183">
        <f>COUNTIFS(Data!N:N,Graphs!A183,Data!K:K,"O")</f>
        <v>0</v>
      </c>
      <c r="C183">
        <f>SUMIF(Data!N:N,Graphs!A183,Data!I:I)</f>
        <v>0</v>
      </c>
      <c r="D183">
        <f>SUMIF(Data!N:N,INT(Graphs!A183),Data!J:J)</f>
        <v>0</v>
      </c>
      <c r="E183">
        <f t="shared" si="3"/>
        <v>0</v>
      </c>
    </row>
    <row r="184" spans="2:5" x14ac:dyDescent="0.2">
      <c r="B184">
        <f>COUNTIFS(Data!N:N,Graphs!A184,Data!K:K,"O")</f>
        <v>0</v>
      </c>
      <c r="C184">
        <f>SUMIF(Data!N:N,Graphs!A184,Data!I:I)</f>
        <v>0</v>
      </c>
      <c r="D184">
        <f>SUMIF(Data!N:N,INT(Graphs!A184),Data!J:J)</f>
        <v>0</v>
      </c>
      <c r="E184">
        <f t="shared" si="3"/>
        <v>0</v>
      </c>
    </row>
    <row r="185" spans="2:5" x14ac:dyDescent="0.2">
      <c r="B185">
        <f>COUNTIFS(Data!N:N,Graphs!A185,Data!K:K,"O")</f>
        <v>0</v>
      </c>
      <c r="C185">
        <f>SUMIF(Data!N:N,Graphs!A185,Data!I:I)</f>
        <v>0</v>
      </c>
      <c r="D185">
        <f>SUMIF(Data!N:N,INT(Graphs!A185),Data!J:J)</f>
        <v>0</v>
      </c>
      <c r="E185">
        <f t="shared" si="3"/>
        <v>0</v>
      </c>
    </row>
    <row r="186" spans="2:5" x14ac:dyDescent="0.2">
      <c r="B186">
        <f>COUNTIFS(Data!N:N,Graphs!A186,Data!K:K,"O")</f>
        <v>0</v>
      </c>
      <c r="C186">
        <f>SUMIF(Data!N:N,Graphs!A186,Data!I:I)</f>
        <v>0</v>
      </c>
      <c r="D186">
        <f>SUMIF(Data!N:N,INT(Graphs!A186),Data!J:J)</f>
        <v>0</v>
      </c>
      <c r="E186">
        <f t="shared" si="3"/>
        <v>0</v>
      </c>
    </row>
    <row r="187" spans="2:5" x14ac:dyDescent="0.2">
      <c r="B187">
        <f>COUNTIFS(Data!N:N,Graphs!A187,Data!K:K,"O")</f>
        <v>0</v>
      </c>
      <c r="C187">
        <f>SUMIF(Data!N:N,Graphs!A187,Data!I:I)</f>
        <v>0</v>
      </c>
      <c r="D187">
        <f>SUMIF(Data!N:N,INT(Graphs!A187),Data!J:J)</f>
        <v>0</v>
      </c>
      <c r="E187">
        <f t="shared" si="3"/>
        <v>0</v>
      </c>
    </row>
    <row r="188" spans="2:5" x14ac:dyDescent="0.2">
      <c r="B188">
        <f>COUNTIFS(Data!N:N,Graphs!A188,Data!K:K,"O")</f>
        <v>0</v>
      </c>
      <c r="C188">
        <f>SUMIF(Data!N:N,Graphs!A188,Data!I:I)</f>
        <v>0</v>
      </c>
      <c r="D188">
        <f>SUMIF(Data!N:N,INT(Graphs!A188),Data!J:J)</f>
        <v>0</v>
      </c>
      <c r="E188">
        <f t="shared" si="3"/>
        <v>0</v>
      </c>
    </row>
    <row r="189" spans="2:5" x14ac:dyDescent="0.2">
      <c r="B189">
        <f>COUNTIFS(Data!N:N,Graphs!A189,Data!K:K,"O")</f>
        <v>0</v>
      </c>
      <c r="C189">
        <f>SUMIF(Data!N:N,Graphs!A189,Data!I:I)</f>
        <v>0</v>
      </c>
      <c r="D189">
        <f>SUMIF(Data!N:N,INT(Graphs!A189),Data!J:J)</f>
        <v>0</v>
      </c>
      <c r="E189">
        <f t="shared" si="3"/>
        <v>0</v>
      </c>
    </row>
    <row r="190" spans="2:5" x14ac:dyDescent="0.2">
      <c r="B190">
        <f>COUNTIFS(Data!N:N,Graphs!A190,Data!K:K,"O")</f>
        <v>0</v>
      </c>
      <c r="C190">
        <f>SUMIF(Data!N:N,Graphs!A190,Data!I:I)</f>
        <v>0</v>
      </c>
      <c r="D190">
        <f>SUMIF(Data!N:N,INT(Graphs!A190),Data!J:J)</f>
        <v>0</v>
      </c>
      <c r="E190">
        <f t="shared" si="3"/>
        <v>0</v>
      </c>
    </row>
    <row r="191" spans="2:5" x14ac:dyDescent="0.2">
      <c r="B191">
        <f>COUNTIFS(Data!N:N,Graphs!A191,Data!K:K,"O")</f>
        <v>0</v>
      </c>
      <c r="C191">
        <f>SUMIF(Data!N:N,Graphs!A191,Data!I:I)</f>
        <v>0</v>
      </c>
      <c r="D191">
        <f>SUMIF(Data!N:N,INT(Graphs!A191),Data!J:J)</f>
        <v>0</v>
      </c>
      <c r="E191">
        <f t="shared" si="3"/>
        <v>0</v>
      </c>
    </row>
    <row r="192" spans="2:5" x14ac:dyDescent="0.2">
      <c r="B192">
        <f>COUNTIFS(Data!N:N,Graphs!A192,Data!K:K,"O")</f>
        <v>0</v>
      </c>
      <c r="C192">
        <f>SUMIF(Data!N:N,Graphs!A192,Data!I:I)</f>
        <v>0</v>
      </c>
      <c r="D192">
        <f>SUMIF(Data!N:N,INT(Graphs!A192),Data!J:J)</f>
        <v>0</v>
      </c>
      <c r="E192">
        <f t="shared" si="3"/>
        <v>0</v>
      </c>
    </row>
    <row r="193" spans="2:5" x14ac:dyDescent="0.2">
      <c r="B193">
        <f>COUNTIFS(Data!N:N,Graphs!A193,Data!K:K,"O")</f>
        <v>0</v>
      </c>
      <c r="C193">
        <f>SUMIF(Data!N:N,Graphs!A193,Data!I:I)</f>
        <v>0</v>
      </c>
      <c r="D193">
        <f>SUMIF(Data!N:N,INT(Graphs!A193),Data!J:J)</f>
        <v>0</v>
      </c>
      <c r="E193">
        <f t="shared" si="3"/>
        <v>0</v>
      </c>
    </row>
    <row r="194" spans="2:5" x14ac:dyDescent="0.2">
      <c r="B194">
        <f>COUNTIFS(Data!N:N,Graphs!A194,Data!K:K,"O")</f>
        <v>0</v>
      </c>
      <c r="C194">
        <f>SUMIF(Data!N:N,Graphs!A194,Data!I:I)</f>
        <v>0</v>
      </c>
      <c r="D194">
        <f>SUMIF(Data!N:N,INT(Graphs!A194),Data!J:J)</f>
        <v>0</v>
      </c>
      <c r="E194">
        <f t="shared" si="3"/>
        <v>0</v>
      </c>
    </row>
    <row r="195" spans="2:5" x14ac:dyDescent="0.2">
      <c r="B195">
        <f>COUNTIFS(Data!N:N,Graphs!A195,Data!K:K,"O")</f>
        <v>0</v>
      </c>
      <c r="C195">
        <f>SUMIF(Data!N:N,Graphs!A195,Data!I:I)</f>
        <v>0</v>
      </c>
      <c r="D195">
        <f>SUMIF(Data!N:N,INT(Graphs!A195),Data!J:J)</f>
        <v>0</v>
      </c>
      <c r="E195">
        <f t="shared" si="3"/>
        <v>0</v>
      </c>
    </row>
    <row r="196" spans="2:5" x14ac:dyDescent="0.2">
      <c r="B196">
        <f>COUNTIFS(Data!N:N,Graphs!A196,Data!K:K,"O")</f>
        <v>0</v>
      </c>
      <c r="C196">
        <f>SUMIF(Data!N:N,Graphs!A196,Data!I:I)</f>
        <v>0</v>
      </c>
      <c r="D196">
        <f>SUMIF(Data!N:N,INT(Graphs!A196),Data!J:J)</f>
        <v>0</v>
      </c>
      <c r="E196">
        <f t="shared" si="3"/>
        <v>0</v>
      </c>
    </row>
    <row r="197" spans="2:5" x14ac:dyDescent="0.2">
      <c r="B197">
        <f>COUNTIFS(Data!N:N,Graphs!A197,Data!K:K,"O")</f>
        <v>0</v>
      </c>
      <c r="C197">
        <f>SUMIF(Data!N:N,Graphs!A197,Data!I:I)</f>
        <v>0</v>
      </c>
      <c r="D197">
        <f>SUMIF(Data!N:N,INT(Graphs!A197),Data!J:J)</f>
        <v>0</v>
      </c>
      <c r="E197">
        <f t="shared" si="3"/>
        <v>0</v>
      </c>
    </row>
    <row r="198" spans="2:5" x14ac:dyDescent="0.2">
      <c r="B198">
        <f>COUNTIFS(Data!N:N,Graphs!A198,Data!K:K,"O")</f>
        <v>0</v>
      </c>
      <c r="C198">
        <f>SUMIF(Data!N:N,Graphs!A198,Data!I:I)</f>
        <v>0</v>
      </c>
      <c r="D198">
        <f>SUMIF(Data!N:N,INT(Graphs!A198),Data!J:J)</f>
        <v>0</v>
      </c>
      <c r="E198">
        <f t="shared" si="3"/>
        <v>0</v>
      </c>
    </row>
    <row r="199" spans="2:5" x14ac:dyDescent="0.2">
      <c r="B199">
        <f>COUNTIFS(Data!N:N,Graphs!A199,Data!K:K,"O")</f>
        <v>0</v>
      </c>
      <c r="C199">
        <f>SUMIF(Data!N:N,Graphs!A199,Data!I:I)</f>
        <v>0</v>
      </c>
      <c r="D199">
        <f>SUMIF(Data!N:N,INT(Graphs!A199),Data!J:J)</f>
        <v>0</v>
      </c>
      <c r="E199">
        <f t="shared" si="3"/>
        <v>0</v>
      </c>
    </row>
    <row r="200" spans="2:5" x14ac:dyDescent="0.2">
      <c r="B200">
        <f>COUNTIFS(Data!N:N,Graphs!A200,Data!K:K,"O")</f>
        <v>0</v>
      </c>
      <c r="C200">
        <f>SUMIF(Data!N:N,Graphs!A200,Data!I:I)</f>
        <v>0</v>
      </c>
      <c r="D200">
        <f>SUMIF(Data!N:N,INT(Graphs!A200),Data!J:J)</f>
        <v>0</v>
      </c>
      <c r="E200">
        <f t="shared" si="3"/>
        <v>0</v>
      </c>
    </row>
    <row r="201" spans="2:5" x14ac:dyDescent="0.2">
      <c r="B201">
        <f>COUNTIFS(Data!N:N,Graphs!A201,Data!K:K,"O")</f>
        <v>0</v>
      </c>
      <c r="C201">
        <f>SUMIF(Data!N:N,Graphs!A201,Data!I:I)</f>
        <v>0</v>
      </c>
      <c r="D201">
        <f>SUMIF(Data!N:N,INT(Graphs!A201),Data!J:J)</f>
        <v>0</v>
      </c>
      <c r="E201">
        <f t="shared" si="3"/>
        <v>0</v>
      </c>
    </row>
    <row r="202" spans="2:5" x14ac:dyDescent="0.2">
      <c r="B202">
        <f>COUNTIFS(Data!N:N,Graphs!A202,Data!K:K,"O")</f>
        <v>0</v>
      </c>
      <c r="C202">
        <f>SUMIF(Data!N:N,Graphs!A202,Data!I:I)</f>
        <v>0</v>
      </c>
      <c r="D202">
        <f>SUMIF(Data!N:N,INT(Graphs!A202),Data!J:J)</f>
        <v>0</v>
      </c>
      <c r="E202">
        <f t="shared" si="3"/>
        <v>0</v>
      </c>
    </row>
    <row r="203" spans="2:5" x14ac:dyDescent="0.2">
      <c r="B203">
        <f>COUNTIFS(Data!N:N,Graphs!A203,Data!K:K,"O")</f>
        <v>0</v>
      </c>
      <c r="C203">
        <f>SUMIF(Data!N:N,Graphs!A203,Data!I:I)</f>
        <v>0</v>
      </c>
      <c r="D203">
        <f>SUMIF(Data!N:N,INT(Graphs!A203),Data!J:J)</f>
        <v>0</v>
      </c>
      <c r="E203">
        <f t="shared" si="3"/>
        <v>0</v>
      </c>
    </row>
    <row r="204" spans="2:5" x14ac:dyDescent="0.2">
      <c r="B204">
        <f>COUNTIFS(Data!N:N,Graphs!A204,Data!K:K,"O")</f>
        <v>0</v>
      </c>
      <c r="C204">
        <f>SUMIF(Data!N:N,Graphs!A204,Data!I:I)</f>
        <v>0</v>
      </c>
      <c r="D204">
        <f>SUMIF(Data!N:N,INT(Graphs!A204),Data!J:J)</f>
        <v>0</v>
      </c>
      <c r="E204">
        <f t="shared" si="3"/>
        <v>0</v>
      </c>
    </row>
    <row r="205" spans="2:5" x14ac:dyDescent="0.2">
      <c r="B205">
        <f>COUNTIFS(Data!N:N,Graphs!A205,Data!K:K,"O")</f>
        <v>0</v>
      </c>
      <c r="C205">
        <f>SUMIF(Data!N:N,Graphs!A205,Data!I:I)</f>
        <v>0</v>
      </c>
      <c r="D205">
        <f>SUMIF(Data!N:N,INT(Graphs!A205),Data!J:J)</f>
        <v>0</v>
      </c>
      <c r="E205">
        <f t="shared" si="3"/>
        <v>0</v>
      </c>
    </row>
    <row r="206" spans="2:5" x14ac:dyDescent="0.2">
      <c r="B206">
        <f>COUNTIFS(Data!N:N,Graphs!A206,Data!K:K,"O")</f>
        <v>0</v>
      </c>
      <c r="C206">
        <f>SUMIF(Data!N:N,Graphs!A206,Data!I:I)</f>
        <v>0</v>
      </c>
      <c r="D206">
        <f>SUMIF(Data!N:N,INT(Graphs!A206),Data!J:J)</f>
        <v>0</v>
      </c>
      <c r="E206">
        <f t="shared" si="3"/>
        <v>0</v>
      </c>
    </row>
    <row r="207" spans="2:5" x14ac:dyDescent="0.2">
      <c r="B207">
        <f>COUNTIFS(Data!N:N,Graphs!A207,Data!K:K,"O")</f>
        <v>0</v>
      </c>
      <c r="C207">
        <f>SUMIF(Data!N:N,Graphs!A207,Data!I:I)</f>
        <v>0</v>
      </c>
      <c r="D207">
        <f>SUMIF(Data!N:N,INT(Graphs!A207),Data!J:J)</f>
        <v>0</v>
      </c>
      <c r="E207">
        <f t="shared" si="3"/>
        <v>0</v>
      </c>
    </row>
    <row r="208" spans="2:5" x14ac:dyDescent="0.2">
      <c r="B208">
        <f>COUNTIFS(Data!N:N,Graphs!A208,Data!K:K,"O")</f>
        <v>0</v>
      </c>
      <c r="C208">
        <f>SUMIF(Data!N:N,Graphs!A208,Data!I:I)</f>
        <v>0</v>
      </c>
      <c r="D208">
        <f>SUMIF(Data!N:N,INT(Graphs!A208),Data!J:J)</f>
        <v>0</v>
      </c>
      <c r="E208">
        <f t="shared" si="3"/>
        <v>0</v>
      </c>
    </row>
    <row r="209" spans="2:5" x14ac:dyDescent="0.2">
      <c r="B209">
        <f>COUNTIFS(Data!N:N,Graphs!A209,Data!K:K,"O")</f>
        <v>0</v>
      </c>
      <c r="C209">
        <f>SUMIF(Data!N:N,Graphs!A209,Data!I:I)</f>
        <v>0</v>
      </c>
      <c r="D209">
        <f>SUMIF(Data!N:N,INT(Graphs!A209),Data!J:J)</f>
        <v>0</v>
      </c>
      <c r="E209">
        <f t="shared" si="3"/>
        <v>0</v>
      </c>
    </row>
    <row r="210" spans="2:5" x14ac:dyDescent="0.2">
      <c r="B210">
        <f>COUNTIFS(Data!N:N,Graphs!A210,Data!K:K,"O")</f>
        <v>0</v>
      </c>
      <c r="C210">
        <f>SUMIF(Data!N:N,Graphs!A210,Data!I:I)</f>
        <v>0</v>
      </c>
      <c r="D210">
        <f>SUMIF(Data!N:N,INT(Graphs!A210),Data!J:J)</f>
        <v>0</v>
      </c>
      <c r="E210">
        <f t="shared" si="3"/>
        <v>0</v>
      </c>
    </row>
    <row r="211" spans="2:5" x14ac:dyDescent="0.2">
      <c r="B211">
        <f>COUNTIFS(Data!N:N,Graphs!A211,Data!K:K,"O")</f>
        <v>0</v>
      </c>
      <c r="C211">
        <f>SUMIF(Data!N:N,Graphs!A211,Data!I:I)</f>
        <v>0</v>
      </c>
      <c r="D211">
        <f>SUMIF(Data!N:N,INT(Graphs!A211),Data!J:J)</f>
        <v>0</v>
      </c>
      <c r="E211">
        <f t="shared" si="3"/>
        <v>0</v>
      </c>
    </row>
    <row r="212" spans="2:5" x14ac:dyDescent="0.2">
      <c r="B212">
        <f>COUNTIFS(Data!N:N,Graphs!A212,Data!K:K,"O")</f>
        <v>0</v>
      </c>
      <c r="C212">
        <f>SUMIF(Data!N:N,Graphs!A212,Data!I:I)</f>
        <v>0</v>
      </c>
      <c r="D212">
        <f>SUMIF(Data!N:N,INT(Graphs!A212),Data!J:J)</f>
        <v>0</v>
      </c>
      <c r="E212">
        <f t="shared" si="3"/>
        <v>0</v>
      </c>
    </row>
    <row r="213" spans="2:5" x14ac:dyDescent="0.2">
      <c r="B213">
        <f>COUNTIFS(Data!N:N,Graphs!A213,Data!K:K,"O")</f>
        <v>0</v>
      </c>
      <c r="C213">
        <f>SUMIF(Data!N:N,Graphs!A213,Data!I:I)</f>
        <v>0</v>
      </c>
      <c r="D213">
        <f>SUMIF(Data!N:N,INT(Graphs!A213),Data!J:J)</f>
        <v>0</v>
      </c>
      <c r="E213">
        <f t="shared" si="3"/>
        <v>0</v>
      </c>
    </row>
    <row r="214" spans="2:5" x14ac:dyDescent="0.2">
      <c r="B214">
        <f>COUNTIFS(Data!N:N,Graphs!A214,Data!K:K,"O")</f>
        <v>0</v>
      </c>
      <c r="C214">
        <f>SUMIF(Data!N:N,Graphs!A214,Data!I:I)</f>
        <v>0</v>
      </c>
      <c r="D214">
        <f>SUMIF(Data!N:N,INT(Graphs!A214),Data!J:J)</f>
        <v>0</v>
      </c>
      <c r="E214">
        <f t="shared" si="3"/>
        <v>0</v>
      </c>
    </row>
    <row r="215" spans="2:5" x14ac:dyDescent="0.2">
      <c r="B215">
        <f>COUNTIFS(Data!N:N,Graphs!A215,Data!K:K,"O")</f>
        <v>0</v>
      </c>
      <c r="C215">
        <f>SUMIF(Data!N:N,Graphs!A215,Data!I:I)</f>
        <v>0</v>
      </c>
      <c r="D215">
        <f>SUMIF(Data!N:N,INT(Graphs!A215),Data!J:J)</f>
        <v>0</v>
      </c>
      <c r="E215">
        <f t="shared" si="3"/>
        <v>0</v>
      </c>
    </row>
    <row r="216" spans="2:5" x14ac:dyDescent="0.2">
      <c r="B216">
        <f>COUNTIFS(Data!N:N,Graphs!A216,Data!K:K,"O")</f>
        <v>0</v>
      </c>
      <c r="C216">
        <f>SUMIF(Data!N:N,Graphs!A216,Data!I:I)</f>
        <v>0</v>
      </c>
      <c r="D216">
        <f>SUMIF(Data!N:N,INT(Graphs!A216),Data!J:J)</f>
        <v>0</v>
      </c>
      <c r="E216">
        <f t="shared" si="3"/>
        <v>0</v>
      </c>
    </row>
    <row r="217" spans="2:5" x14ac:dyDescent="0.2">
      <c r="B217">
        <f>COUNTIFS(Data!N:N,Graphs!A217,Data!K:K,"O")</f>
        <v>0</v>
      </c>
      <c r="C217">
        <f>SUMIF(Data!N:N,Graphs!A217,Data!I:I)</f>
        <v>0</v>
      </c>
      <c r="D217">
        <f>SUMIF(Data!N:N,INT(Graphs!A217),Data!J:J)</f>
        <v>0</v>
      </c>
      <c r="E217">
        <f t="shared" si="3"/>
        <v>0</v>
      </c>
    </row>
    <row r="218" spans="2:5" x14ac:dyDescent="0.2">
      <c r="B218">
        <f>COUNTIFS(Data!N:N,Graphs!A218,Data!K:K,"O")</f>
        <v>0</v>
      </c>
      <c r="C218">
        <f>SUMIF(Data!N:N,Graphs!A218,Data!I:I)</f>
        <v>0</v>
      </c>
      <c r="D218">
        <f>SUMIF(Data!N:N,INT(Graphs!A218),Data!J:J)</f>
        <v>0</v>
      </c>
      <c r="E218">
        <f t="shared" si="3"/>
        <v>0</v>
      </c>
    </row>
    <row r="219" spans="2:5" x14ac:dyDescent="0.2">
      <c r="B219">
        <f>COUNTIFS(Data!N:N,Graphs!A219,Data!K:K,"O")</f>
        <v>0</v>
      </c>
      <c r="C219">
        <f>SUMIF(Data!N:N,Graphs!A219,Data!I:I)</f>
        <v>0</v>
      </c>
      <c r="D219">
        <f>SUMIF(Data!N:N,INT(Graphs!A219),Data!J:J)</f>
        <v>0</v>
      </c>
      <c r="E219">
        <f t="shared" si="3"/>
        <v>0</v>
      </c>
    </row>
    <row r="220" spans="2:5" x14ac:dyDescent="0.2">
      <c r="B220">
        <f>COUNTIFS(Data!N:N,Graphs!A220,Data!K:K,"O")</f>
        <v>0</v>
      </c>
      <c r="C220">
        <f>SUMIF(Data!N:N,Graphs!A220,Data!I:I)</f>
        <v>0</v>
      </c>
      <c r="D220">
        <f>SUMIF(Data!N:N,INT(Graphs!A220),Data!J:J)</f>
        <v>0</v>
      </c>
      <c r="E220">
        <f t="shared" si="3"/>
        <v>0</v>
      </c>
    </row>
    <row r="221" spans="2:5" x14ac:dyDescent="0.2">
      <c r="B221">
        <f>COUNTIFS(Data!N:N,Graphs!A221,Data!K:K,"O")</f>
        <v>0</v>
      </c>
      <c r="C221">
        <f>SUMIF(Data!N:N,Graphs!A221,Data!I:I)</f>
        <v>0</v>
      </c>
      <c r="D221">
        <f>SUMIF(Data!N:N,INT(Graphs!A221),Data!J:J)</f>
        <v>0</v>
      </c>
      <c r="E221">
        <f t="shared" si="3"/>
        <v>0</v>
      </c>
    </row>
    <row r="222" spans="2:5" x14ac:dyDescent="0.2">
      <c r="B222">
        <f>COUNTIFS(Data!N:N,Graphs!A222,Data!K:K,"O")</f>
        <v>0</v>
      </c>
      <c r="C222">
        <f>SUMIF(Data!N:N,Graphs!A222,Data!I:I)</f>
        <v>0</v>
      </c>
      <c r="D222">
        <f>SUMIF(Data!N:N,INT(Graphs!A222),Data!J:J)</f>
        <v>0</v>
      </c>
      <c r="E222">
        <f t="shared" si="3"/>
        <v>0</v>
      </c>
    </row>
    <row r="223" spans="2:5" x14ac:dyDescent="0.2">
      <c r="B223">
        <f>COUNTIFS(Data!N:N,Graphs!A223,Data!K:K,"O")</f>
        <v>0</v>
      </c>
      <c r="C223">
        <f>SUMIF(Data!N:N,Graphs!A223,Data!I:I)</f>
        <v>0</v>
      </c>
      <c r="D223">
        <f>SUMIF(Data!N:N,INT(Graphs!A223),Data!J:J)</f>
        <v>0</v>
      </c>
      <c r="E223">
        <f t="shared" si="3"/>
        <v>0</v>
      </c>
    </row>
    <row r="224" spans="2:5" x14ac:dyDescent="0.2">
      <c r="B224">
        <f>COUNTIFS(Data!N:N,Graphs!A224,Data!K:K,"O")</f>
        <v>0</v>
      </c>
      <c r="C224">
        <f>SUMIF(Data!N:N,Graphs!A224,Data!I:I)</f>
        <v>0</v>
      </c>
      <c r="D224">
        <f>SUMIF(Data!N:N,INT(Graphs!A224),Data!J:J)</f>
        <v>0</v>
      </c>
      <c r="E224">
        <f t="shared" si="3"/>
        <v>0</v>
      </c>
    </row>
    <row r="225" spans="2:5" x14ac:dyDescent="0.2">
      <c r="B225">
        <f>COUNTIFS(Data!N:N,Graphs!A225,Data!K:K,"O")</f>
        <v>0</v>
      </c>
      <c r="C225">
        <f>SUMIF(Data!N:N,Graphs!A225,Data!I:I)</f>
        <v>0</v>
      </c>
      <c r="D225">
        <f>SUMIF(Data!N:N,INT(Graphs!A225),Data!J:J)</f>
        <v>0</v>
      </c>
      <c r="E225">
        <f t="shared" si="3"/>
        <v>0</v>
      </c>
    </row>
    <row r="226" spans="2:5" x14ac:dyDescent="0.2">
      <c r="B226">
        <f>COUNTIFS(Data!N:N,Graphs!A226,Data!K:K,"O")</f>
        <v>0</v>
      </c>
      <c r="C226">
        <f>SUMIF(Data!N:N,Graphs!A226,Data!I:I)</f>
        <v>0</v>
      </c>
      <c r="D226">
        <f>SUMIF(Data!N:N,INT(Graphs!A226),Data!J:J)</f>
        <v>0</v>
      </c>
      <c r="E226">
        <f t="shared" si="3"/>
        <v>0</v>
      </c>
    </row>
    <row r="227" spans="2:5" x14ac:dyDescent="0.2">
      <c r="B227">
        <f>COUNTIFS(Data!N:N,Graphs!A227,Data!K:K,"O")</f>
        <v>0</v>
      </c>
      <c r="C227">
        <f>SUMIF(Data!N:N,Graphs!A227,Data!I:I)</f>
        <v>0</v>
      </c>
      <c r="D227">
        <f>SUMIF(Data!N:N,INT(Graphs!A227),Data!J:J)</f>
        <v>0</v>
      </c>
      <c r="E227">
        <f t="shared" ref="E227:E263" si="4">C227+D227</f>
        <v>0</v>
      </c>
    </row>
    <row r="228" spans="2:5" x14ac:dyDescent="0.2">
      <c r="B228">
        <f>COUNTIFS(Data!N:N,Graphs!A228,Data!K:K,"O")</f>
        <v>0</v>
      </c>
      <c r="C228">
        <f>SUMIF(Data!N:N,Graphs!A228,Data!I:I)</f>
        <v>0</v>
      </c>
      <c r="D228">
        <f>SUMIF(Data!N:N,INT(Graphs!A228),Data!J:J)</f>
        <v>0</v>
      </c>
      <c r="E228">
        <f t="shared" si="4"/>
        <v>0</v>
      </c>
    </row>
    <row r="229" spans="2:5" x14ac:dyDescent="0.2">
      <c r="B229">
        <f>COUNTIFS(Data!N:N,Graphs!A229,Data!K:K,"O")</f>
        <v>0</v>
      </c>
      <c r="C229">
        <f>SUMIF(Data!N:N,Graphs!A229,Data!I:I)</f>
        <v>0</v>
      </c>
      <c r="D229">
        <f>SUMIF(Data!N:N,INT(Graphs!A229),Data!J:J)</f>
        <v>0</v>
      </c>
      <c r="E229">
        <f t="shared" si="4"/>
        <v>0</v>
      </c>
    </row>
    <row r="230" spans="2:5" x14ac:dyDescent="0.2">
      <c r="B230">
        <f>COUNTIFS(Data!N:N,Graphs!A230,Data!K:K,"O")</f>
        <v>0</v>
      </c>
      <c r="C230">
        <f>SUMIF(Data!N:N,Graphs!A230,Data!I:I)</f>
        <v>0</v>
      </c>
      <c r="D230">
        <f>SUMIF(Data!N:N,INT(Graphs!A230),Data!J:J)</f>
        <v>0</v>
      </c>
      <c r="E230">
        <f t="shared" si="4"/>
        <v>0</v>
      </c>
    </row>
    <row r="231" spans="2:5" x14ac:dyDescent="0.2">
      <c r="B231">
        <f>COUNTIFS(Data!N:N,Graphs!A231,Data!K:K,"O")</f>
        <v>0</v>
      </c>
      <c r="C231">
        <f>SUMIF(Data!N:N,Graphs!A231,Data!I:I)</f>
        <v>0</v>
      </c>
      <c r="D231">
        <f>SUMIF(Data!N:N,INT(Graphs!A231),Data!J:J)</f>
        <v>0</v>
      </c>
      <c r="E231">
        <f t="shared" si="4"/>
        <v>0</v>
      </c>
    </row>
    <row r="232" spans="2:5" x14ac:dyDescent="0.2">
      <c r="B232">
        <f>COUNTIFS(Data!N:N,Graphs!A232,Data!K:K,"O")</f>
        <v>0</v>
      </c>
      <c r="C232">
        <f>SUMIF(Data!N:N,Graphs!A232,Data!I:I)</f>
        <v>0</v>
      </c>
      <c r="D232">
        <f>SUMIF(Data!N:N,INT(Graphs!A232),Data!J:J)</f>
        <v>0</v>
      </c>
      <c r="E232">
        <f t="shared" si="4"/>
        <v>0</v>
      </c>
    </row>
    <row r="233" spans="2:5" x14ac:dyDescent="0.2">
      <c r="B233">
        <f>COUNTIFS(Data!N:N,Graphs!A233,Data!K:K,"O")</f>
        <v>0</v>
      </c>
      <c r="C233">
        <f>SUMIF(Data!N:N,Graphs!A233,Data!I:I)</f>
        <v>0</v>
      </c>
      <c r="D233">
        <f>SUMIF(Data!N:N,INT(Graphs!A233),Data!J:J)</f>
        <v>0</v>
      </c>
      <c r="E233">
        <f t="shared" si="4"/>
        <v>0</v>
      </c>
    </row>
    <row r="234" spans="2:5" x14ac:dyDescent="0.2">
      <c r="B234">
        <f>COUNTIFS(Data!N:N,Graphs!A234,Data!K:K,"O")</f>
        <v>0</v>
      </c>
      <c r="C234">
        <f>SUMIF(Data!N:N,Graphs!A234,Data!I:I)</f>
        <v>0</v>
      </c>
      <c r="D234">
        <f>SUMIF(Data!N:N,INT(Graphs!A234),Data!J:J)</f>
        <v>0</v>
      </c>
      <c r="E234">
        <f t="shared" si="4"/>
        <v>0</v>
      </c>
    </row>
    <row r="235" spans="2:5" x14ac:dyDescent="0.2">
      <c r="B235">
        <f>COUNTIFS(Data!N:N,Graphs!A235,Data!K:K,"O")</f>
        <v>0</v>
      </c>
      <c r="C235">
        <f>SUMIF(Data!N:N,Graphs!A235,Data!I:I)</f>
        <v>0</v>
      </c>
      <c r="D235">
        <f>SUMIF(Data!N:N,INT(Graphs!A235),Data!J:J)</f>
        <v>0</v>
      </c>
      <c r="E235">
        <f t="shared" si="4"/>
        <v>0</v>
      </c>
    </row>
    <row r="236" spans="2:5" x14ac:dyDescent="0.2">
      <c r="B236">
        <f>COUNTIFS(Data!N:N,Graphs!A236,Data!K:K,"O")</f>
        <v>0</v>
      </c>
      <c r="C236">
        <f>SUMIF(Data!N:N,Graphs!A236,Data!I:I)</f>
        <v>0</v>
      </c>
      <c r="D236">
        <f>SUMIF(Data!N:N,INT(Graphs!A236),Data!J:J)</f>
        <v>0</v>
      </c>
      <c r="E236">
        <f t="shared" si="4"/>
        <v>0</v>
      </c>
    </row>
    <row r="237" spans="2:5" x14ac:dyDescent="0.2">
      <c r="B237">
        <f>COUNTIFS(Data!N:N,Graphs!A237,Data!K:K,"O")</f>
        <v>0</v>
      </c>
      <c r="C237">
        <f>SUMIF(Data!N:N,Graphs!A237,Data!I:I)</f>
        <v>0</v>
      </c>
      <c r="D237">
        <f>SUMIF(Data!N:N,INT(Graphs!A237),Data!J:J)</f>
        <v>0</v>
      </c>
      <c r="E237">
        <f t="shared" si="4"/>
        <v>0</v>
      </c>
    </row>
    <row r="238" spans="2:5" x14ac:dyDescent="0.2">
      <c r="B238">
        <f>COUNTIFS(Data!N:N,Graphs!A238,Data!K:K,"O")</f>
        <v>0</v>
      </c>
      <c r="C238">
        <f>SUMIF(Data!N:N,Graphs!A238,Data!I:I)</f>
        <v>0</v>
      </c>
      <c r="D238">
        <f>SUMIF(Data!N:N,INT(Graphs!A238),Data!J:J)</f>
        <v>0</v>
      </c>
      <c r="E238">
        <f t="shared" si="4"/>
        <v>0</v>
      </c>
    </row>
    <row r="239" spans="2:5" x14ac:dyDescent="0.2">
      <c r="B239">
        <f>COUNTIFS(Data!N:N,Graphs!A239,Data!K:K,"O")</f>
        <v>0</v>
      </c>
      <c r="C239">
        <f>SUMIF(Data!N:N,Graphs!A239,Data!I:I)</f>
        <v>0</v>
      </c>
      <c r="D239">
        <f>SUMIF(Data!N:N,INT(Graphs!A239),Data!J:J)</f>
        <v>0</v>
      </c>
      <c r="E239">
        <f t="shared" si="4"/>
        <v>0</v>
      </c>
    </row>
    <row r="240" spans="2:5" x14ac:dyDescent="0.2">
      <c r="B240">
        <f>COUNTIFS(Data!N:N,Graphs!A240,Data!K:K,"O")</f>
        <v>0</v>
      </c>
      <c r="C240">
        <f>SUMIF(Data!N:N,Graphs!A240,Data!I:I)</f>
        <v>0</v>
      </c>
      <c r="D240">
        <f>SUMIF(Data!N:N,INT(Graphs!A240),Data!J:J)</f>
        <v>0</v>
      </c>
      <c r="E240">
        <f t="shared" si="4"/>
        <v>0</v>
      </c>
    </row>
    <row r="241" spans="2:5" x14ac:dyDescent="0.2">
      <c r="B241">
        <f>COUNTIFS(Data!N:N,Graphs!A241,Data!K:K,"O")</f>
        <v>0</v>
      </c>
      <c r="C241">
        <f>SUMIF(Data!N:N,Graphs!A241,Data!I:I)</f>
        <v>0</v>
      </c>
      <c r="D241">
        <f>SUMIF(Data!N:N,INT(Graphs!A241),Data!J:J)</f>
        <v>0</v>
      </c>
      <c r="E241">
        <f t="shared" si="4"/>
        <v>0</v>
      </c>
    </row>
    <row r="242" spans="2:5" x14ac:dyDescent="0.2">
      <c r="B242">
        <f>COUNTIFS(Data!N:N,Graphs!A242,Data!K:K,"O")</f>
        <v>0</v>
      </c>
      <c r="C242">
        <f>SUMIF(Data!N:N,Graphs!A242,Data!I:I)</f>
        <v>0</v>
      </c>
      <c r="D242">
        <f>SUMIF(Data!N:N,INT(Graphs!A242),Data!J:J)</f>
        <v>0</v>
      </c>
      <c r="E242">
        <f t="shared" si="4"/>
        <v>0</v>
      </c>
    </row>
    <row r="243" spans="2:5" x14ac:dyDescent="0.2">
      <c r="B243">
        <f>COUNTIFS(Data!N:N,Graphs!A243,Data!K:K,"O")</f>
        <v>0</v>
      </c>
      <c r="C243">
        <f>SUMIF(Data!N:N,Graphs!A243,Data!I:I)</f>
        <v>0</v>
      </c>
      <c r="D243">
        <f>SUMIF(Data!N:N,INT(Graphs!A243),Data!J:J)</f>
        <v>0</v>
      </c>
      <c r="E243">
        <f t="shared" si="4"/>
        <v>0</v>
      </c>
    </row>
    <row r="244" spans="2:5" x14ac:dyDescent="0.2">
      <c r="B244">
        <f>COUNTIFS(Data!N:N,Graphs!A244,Data!K:K,"O")</f>
        <v>0</v>
      </c>
      <c r="C244">
        <f>SUMIF(Data!N:N,Graphs!A244,Data!I:I)</f>
        <v>0</v>
      </c>
      <c r="D244">
        <f>SUMIF(Data!N:N,INT(Graphs!A244),Data!J:J)</f>
        <v>0</v>
      </c>
      <c r="E244">
        <f t="shared" si="4"/>
        <v>0</v>
      </c>
    </row>
    <row r="245" spans="2:5" x14ac:dyDescent="0.2">
      <c r="B245">
        <f>COUNTIFS(Data!N:N,Graphs!A245,Data!K:K,"O")</f>
        <v>0</v>
      </c>
      <c r="C245">
        <f>SUMIF(Data!N:N,Graphs!A245,Data!I:I)</f>
        <v>0</v>
      </c>
      <c r="D245">
        <f>SUMIF(Data!N:N,INT(Graphs!A245),Data!J:J)</f>
        <v>0</v>
      </c>
      <c r="E245">
        <f t="shared" si="4"/>
        <v>0</v>
      </c>
    </row>
    <row r="246" spans="2:5" x14ac:dyDescent="0.2">
      <c r="B246">
        <f>COUNTIFS(Data!N:N,Graphs!A246,Data!K:K,"O")</f>
        <v>0</v>
      </c>
      <c r="C246">
        <f>SUMIF(Data!N:N,Graphs!A246,Data!I:I)</f>
        <v>0</v>
      </c>
      <c r="D246">
        <f>SUMIF(Data!N:N,INT(Graphs!A246),Data!J:J)</f>
        <v>0</v>
      </c>
      <c r="E246">
        <f t="shared" si="4"/>
        <v>0</v>
      </c>
    </row>
    <row r="247" spans="2:5" x14ac:dyDescent="0.2">
      <c r="B247">
        <f>COUNTIFS(Data!N:N,Graphs!A247,Data!K:K,"O")</f>
        <v>0</v>
      </c>
      <c r="C247">
        <f>SUMIF(Data!N:N,Graphs!A247,Data!I:I)</f>
        <v>0</v>
      </c>
      <c r="D247">
        <f>SUMIF(Data!N:N,INT(Graphs!A247),Data!J:J)</f>
        <v>0</v>
      </c>
      <c r="E247">
        <f t="shared" si="4"/>
        <v>0</v>
      </c>
    </row>
    <row r="248" spans="2:5" x14ac:dyDescent="0.2">
      <c r="B248">
        <f>COUNTIFS(Data!N:N,Graphs!A248,Data!K:K,"O")</f>
        <v>0</v>
      </c>
      <c r="C248">
        <f>SUMIF(Data!N:N,Graphs!A248,Data!I:I)</f>
        <v>0</v>
      </c>
      <c r="D248">
        <f>SUMIF(Data!N:N,INT(Graphs!A248),Data!J:J)</f>
        <v>0</v>
      </c>
      <c r="E248">
        <f t="shared" si="4"/>
        <v>0</v>
      </c>
    </row>
    <row r="249" spans="2:5" x14ac:dyDescent="0.2">
      <c r="B249">
        <f>COUNTIFS(Data!N:N,Graphs!A249,Data!K:K,"O")</f>
        <v>0</v>
      </c>
      <c r="C249">
        <f>SUMIF(Data!N:N,Graphs!A249,Data!I:I)</f>
        <v>0</v>
      </c>
      <c r="D249">
        <f>SUMIF(Data!N:N,INT(Graphs!A249),Data!J:J)</f>
        <v>0</v>
      </c>
      <c r="E249">
        <f t="shared" si="4"/>
        <v>0</v>
      </c>
    </row>
    <row r="250" spans="2:5" x14ac:dyDescent="0.2">
      <c r="B250">
        <f>COUNTIFS(Data!N:N,Graphs!A250,Data!K:K,"O")</f>
        <v>0</v>
      </c>
      <c r="C250">
        <f>SUMIF(Data!N:N,Graphs!A250,Data!I:I)</f>
        <v>0</v>
      </c>
      <c r="D250">
        <f>SUMIF(Data!N:N,INT(Graphs!A250),Data!J:J)</f>
        <v>0</v>
      </c>
      <c r="E250">
        <f t="shared" si="4"/>
        <v>0</v>
      </c>
    </row>
    <row r="251" spans="2:5" x14ac:dyDescent="0.2">
      <c r="B251">
        <f>COUNTIFS(Data!N:N,Graphs!A251,Data!K:K,"O")</f>
        <v>0</v>
      </c>
      <c r="C251">
        <f>SUMIF(Data!N:N,Graphs!A251,Data!I:I)</f>
        <v>0</v>
      </c>
      <c r="D251">
        <f>SUMIF(Data!N:N,INT(Graphs!A251),Data!J:J)</f>
        <v>0</v>
      </c>
      <c r="E251">
        <f t="shared" si="4"/>
        <v>0</v>
      </c>
    </row>
    <row r="252" spans="2:5" x14ac:dyDescent="0.2">
      <c r="B252">
        <f>COUNTIFS(Data!N:N,Graphs!A252,Data!K:K,"O")</f>
        <v>0</v>
      </c>
      <c r="C252">
        <f>SUMIF(Data!N:N,Graphs!A252,Data!I:I)</f>
        <v>0</v>
      </c>
      <c r="D252">
        <f>SUMIF(Data!N:N,INT(Graphs!A252),Data!J:J)</f>
        <v>0</v>
      </c>
      <c r="E252">
        <f t="shared" si="4"/>
        <v>0</v>
      </c>
    </row>
    <row r="253" spans="2:5" x14ac:dyDescent="0.2">
      <c r="B253">
        <f>COUNTIFS(Data!N:N,Graphs!A253,Data!K:K,"O")</f>
        <v>0</v>
      </c>
      <c r="C253">
        <f>SUMIF(Data!N:N,Graphs!A253,Data!I:I)</f>
        <v>0</v>
      </c>
      <c r="D253">
        <f>SUMIF(Data!N:N,INT(Graphs!A253),Data!J:J)</f>
        <v>0</v>
      </c>
      <c r="E253">
        <f t="shared" si="4"/>
        <v>0</v>
      </c>
    </row>
    <row r="254" spans="2:5" x14ac:dyDescent="0.2">
      <c r="B254">
        <f>COUNTIFS(Data!N:N,Graphs!A254,Data!K:K,"O")</f>
        <v>0</v>
      </c>
      <c r="C254">
        <f>SUMIF(Data!N:N,Graphs!A254,Data!I:I)</f>
        <v>0</v>
      </c>
      <c r="D254">
        <f>SUMIF(Data!N:N,INT(Graphs!A254),Data!J:J)</f>
        <v>0</v>
      </c>
      <c r="E254">
        <f t="shared" si="4"/>
        <v>0</v>
      </c>
    </row>
    <row r="255" spans="2:5" x14ac:dyDescent="0.2">
      <c r="B255">
        <f>COUNTIFS(Data!N:N,Graphs!A255,Data!K:K,"O")</f>
        <v>0</v>
      </c>
      <c r="C255">
        <f>SUMIF(Data!N:N,Graphs!A255,Data!I:I)</f>
        <v>0</v>
      </c>
      <c r="D255">
        <f>SUMIF(Data!N:N,INT(Graphs!A255),Data!J:J)</f>
        <v>0</v>
      </c>
      <c r="E255">
        <f t="shared" si="4"/>
        <v>0</v>
      </c>
    </row>
    <row r="256" spans="2:5" x14ac:dyDescent="0.2">
      <c r="B256">
        <f>COUNTIFS(Data!N:N,Graphs!A256,Data!K:K,"O")</f>
        <v>0</v>
      </c>
      <c r="C256">
        <f>SUMIF(Data!N:N,Graphs!A256,Data!I:I)</f>
        <v>0</v>
      </c>
      <c r="D256">
        <f>SUMIF(Data!N:N,INT(Graphs!A256),Data!J:J)</f>
        <v>0</v>
      </c>
      <c r="E256">
        <f t="shared" si="4"/>
        <v>0</v>
      </c>
    </row>
    <row r="257" spans="2:5" x14ac:dyDescent="0.2">
      <c r="B257">
        <f>COUNTIFS(Data!N:N,Graphs!A257,Data!K:K,"O")</f>
        <v>0</v>
      </c>
      <c r="C257">
        <f>SUMIF(Data!N:N,Graphs!A257,Data!I:I)</f>
        <v>0</v>
      </c>
      <c r="D257">
        <f>SUMIF(Data!N:N,INT(Graphs!A257),Data!J:J)</f>
        <v>0</v>
      </c>
      <c r="E257">
        <f t="shared" si="4"/>
        <v>0</v>
      </c>
    </row>
    <row r="258" spans="2:5" x14ac:dyDescent="0.2">
      <c r="B258">
        <f>COUNTIFS(Data!N:N,Graphs!A258,Data!K:K,"O")</f>
        <v>0</v>
      </c>
      <c r="C258">
        <f>SUMIF(Data!N:N,Graphs!A258,Data!I:I)</f>
        <v>0</v>
      </c>
      <c r="D258">
        <f>SUMIF(Data!N:N,INT(Graphs!A258),Data!J:J)</f>
        <v>0</v>
      </c>
      <c r="E258">
        <f t="shared" si="4"/>
        <v>0</v>
      </c>
    </row>
    <row r="259" spans="2:5" x14ac:dyDescent="0.2">
      <c r="B259">
        <f>COUNTIFS(Data!N:N,Graphs!A259,Data!K:K,"O")</f>
        <v>0</v>
      </c>
      <c r="C259">
        <f>SUMIF(Data!N:N,Graphs!A259,Data!I:I)</f>
        <v>0</v>
      </c>
      <c r="D259">
        <f>SUMIF(Data!N:N,INT(Graphs!A259),Data!J:J)</f>
        <v>0</v>
      </c>
      <c r="E259">
        <f t="shared" si="4"/>
        <v>0</v>
      </c>
    </row>
    <row r="260" spans="2:5" x14ac:dyDescent="0.2">
      <c r="B260">
        <f>COUNTIFS(Data!N:N,Graphs!A260,Data!K:K,"O")</f>
        <v>0</v>
      </c>
      <c r="C260">
        <f>SUMIF(Data!N:N,Graphs!A260,Data!I:I)</f>
        <v>0</v>
      </c>
      <c r="D260">
        <f>SUMIF(Data!N:N,INT(Graphs!A260),Data!J:J)</f>
        <v>0</v>
      </c>
      <c r="E260">
        <f t="shared" si="4"/>
        <v>0</v>
      </c>
    </row>
    <row r="261" spans="2:5" x14ac:dyDescent="0.2">
      <c r="B261">
        <f>COUNTIFS(Data!N:N,Graphs!A261,Data!K:K,"O")</f>
        <v>0</v>
      </c>
      <c r="C261">
        <f>SUMIF(Data!N:N,Graphs!A261,Data!I:I)</f>
        <v>0</v>
      </c>
      <c r="D261">
        <f>SUMIF(Data!N:N,INT(Graphs!A261),Data!J:J)</f>
        <v>0</v>
      </c>
      <c r="E261">
        <f t="shared" si="4"/>
        <v>0</v>
      </c>
    </row>
    <row r="262" spans="2:5" x14ac:dyDescent="0.2">
      <c r="B262">
        <f>COUNTIFS(Data!N:N,Graphs!A262,Data!K:K,"O")</f>
        <v>0</v>
      </c>
      <c r="C262">
        <f>SUMIF(Data!N:N,Graphs!A262,Data!I:I)</f>
        <v>0</v>
      </c>
      <c r="D262">
        <f>SUMIF(Data!N:N,INT(Graphs!A262),Data!J:J)</f>
        <v>0</v>
      </c>
      <c r="E262">
        <f t="shared" si="4"/>
        <v>0</v>
      </c>
    </row>
    <row r="263" spans="2:5" x14ac:dyDescent="0.2">
      <c r="B263">
        <f>COUNTIFS(Data!N:N,Graphs!A263,Data!K:K,"O")</f>
        <v>0</v>
      </c>
      <c r="C263">
        <f>SUMIF(Data!N:N,Graphs!A263,Data!I:I)</f>
        <v>0</v>
      </c>
      <c r="D263">
        <f>SUMIF(Data!N:N,INT(Graphs!A263),Data!J:J)</f>
        <v>0</v>
      </c>
      <c r="E263">
        <f t="shared" si="4"/>
        <v>0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Q152"/>
  <sheetViews>
    <sheetView workbookViewId="0">
      <pane ySplit="1" topLeftCell="A2" activePane="bottomLeft" state="frozen"/>
      <selection activeCell="B1" sqref="B1"/>
      <selection pane="bottomLeft" activeCell="P3" sqref="P3"/>
    </sheetView>
  </sheetViews>
  <sheetFormatPr defaultRowHeight="16.5" customHeight="1" x14ac:dyDescent="0.2"/>
  <cols>
    <col min="1" max="2" width="15.42578125" bestFit="1" customWidth="1"/>
    <col min="3" max="3" width="13.85546875" bestFit="1" customWidth="1"/>
    <col min="4" max="4" width="5.28515625" bestFit="1" customWidth="1"/>
    <col min="5" max="5" width="7.140625" bestFit="1" customWidth="1"/>
    <col min="6" max="6" width="9.28515625" bestFit="1" customWidth="1"/>
    <col min="7" max="7" width="7.5703125" bestFit="1" customWidth="1"/>
    <col min="8" max="8" width="9.28515625" bestFit="1" customWidth="1"/>
    <col min="9" max="9" width="9.42578125" bestFit="1" customWidth="1"/>
    <col min="10" max="10" width="6.28515625" bestFit="1" customWidth="1"/>
    <col min="11" max="11" width="10.140625" bestFit="1" customWidth="1"/>
    <col min="12" max="12" width="8" bestFit="1" customWidth="1"/>
    <col min="13" max="13" width="8.28515625" bestFit="1" customWidth="1"/>
    <col min="14" max="14" width="1.42578125" customWidth="1"/>
    <col min="15" max="15" width="1.5703125" style="17" customWidth="1"/>
    <col min="16" max="16" width="15.85546875" bestFit="1" customWidth="1"/>
    <col min="17" max="17" width="16.85546875" bestFit="1" customWidth="1"/>
    <col min="18" max="18" width="13.85546875" bestFit="1" customWidth="1"/>
  </cols>
  <sheetData>
    <row r="1" spans="1:17" ht="16.5" customHeight="1" thickBot="1" x14ac:dyDescent="0.25">
      <c r="A1" s="9" t="s">
        <v>5</v>
      </c>
      <c r="B1" s="9" t="s">
        <v>126</v>
      </c>
      <c r="C1" s="9" t="s">
        <v>127</v>
      </c>
      <c r="D1" s="9" t="s">
        <v>128</v>
      </c>
      <c r="E1" s="9" t="s">
        <v>129</v>
      </c>
      <c r="F1" s="9" t="s">
        <v>4</v>
      </c>
      <c r="G1" s="9" t="s">
        <v>130</v>
      </c>
      <c r="H1" s="9" t="s">
        <v>131</v>
      </c>
      <c r="I1" s="9" t="s">
        <v>132</v>
      </c>
      <c r="J1" s="9" t="s">
        <v>133</v>
      </c>
      <c r="K1" s="9" t="s">
        <v>134</v>
      </c>
      <c r="L1" s="2" t="s">
        <v>2</v>
      </c>
      <c r="M1" s="14" t="s">
        <v>13</v>
      </c>
      <c r="N1" s="14" t="s">
        <v>166</v>
      </c>
      <c r="O1" s="48" t="s">
        <v>167</v>
      </c>
      <c r="P1">
        <v>20</v>
      </c>
      <c r="Q1">
        <f>2/(1+P1)</f>
        <v>9.5238095238095233E-2</v>
      </c>
    </row>
    <row r="2" spans="1:17" ht="16.5" customHeight="1" x14ac:dyDescent="0.2">
      <c r="A2" s="25">
        <v>40833.032337962963</v>
      </c>
      <c r="B2" s="26">
        <v>40833.032337962963</v>
      </c>
      <c r="C2" s="27" t="s">
        <v>15</v>
      </c>
      <c r="D2" s="27" t="s">
        <v>16</v>
      </c>
      <c r="E2" s="28">
        <v>10000</v>
      </c>
      <c r="F2" s="27" t="s">
        <v>3</v>
      </c>
      <c r="G2" s="29">
        <v>1.3851599999999999</v>
      </c>
      <c r="H2" s="29">
        <v>1.3851599999999999</v>
      </c>
      <c r="I2" s="29">
        <v>0</v>
      </c>
      <c r="J2" s="29">
        <v>-0.41</v>
      </c>
      <c r="K2" s="30" t="s">
        <v>17</v>
      </c>
      <c r="L2" s="8">
        <f>J2+I2</f>
        <v>-0.41</v>
      </c>
      <c r="M2" s="15"/>
      <c r="N2" s="41">
        <f t="shared" ref="N2:N66" si="0">INT(A2)</f>
        <v>40833</v>
      </c>
      <c r="O2" s="17">
        <f>HOUR(A2)</f>
        <v>0</v>
      </c>
    </row>
    <row r="3" spans="1:17" ht="16.5" customHeight="1" x14ac:dyDescent="0.2">
      <c r="A3" s="31">
        <v>40833.034629629627</v>
      </c>
      <c r="B3" s="22">
        <v>40833.034629629627</v>
      </c>
      <c r="C3" s="16" t="s">
        <v>18</v>
      </c>
      <c r="D3" s="16" t="s">
        <v>19</v>
      </c>
      <c r="E3" s="23">
        <v>1000</v>
      </c>
      <c r="F3" s="16" t="s">
        <v>3</v>
      </c>
      <c r="G3" s="24">
        <v>1.3849</v>
      </c>
      <c r="H3" s="24">
        <v>1.3851599999999999</v>
      </c>
      <c r="I3" s="24">
        <v>0.26</v>
      </c>
      <c r="J3" s="24">
        <v>-0.04</v>
      </c>
      <c r="K3" s="32" t="s">
        <v>20</v>
      </c>
      <c r="L3" s="8">
        <f>L2+I3+J3</f>
        <v>-0.18999999999999997</v>
      </c>
      <c r="M3" s="15"/>
      <c r="N3" s="41">
        <f t="shared" si="0"/>
        <v>40833</v>
      </c>
      <c r="O3" s="17">
        <f t="shared" ref="O3:O66" si="1">HOUR(A3)</f>
        <v>0</v>
      </c>
      <c r="P3" s="5"/>
    </row>
    <row r="4" spans="1:17" ht="16.5" customHeight="1" x14ac:dyDescent="0.2">
      <c r="A4" s="33">
        <v>40833.034641203703</v>
      </c>
      <c r="B4" s="18">
        <v>40833.034641203703</v>
      </c>
      <c r="C4" s="19" t="s">
        <v>18</v>
      </c>
      <c r="D4" s="19" t="s">
        <v>19</v>
      </c>
      <c r="E4" s="20">
        <v>9000</v>
      </c>
      <c r="F4" s="19" t="s">
        <v>3</v>
      </c>
      <c r="G4" s="21">
        <v>1.3849499999999999</v>
      </c>
      <c r="H4" s="21">
        <v>1.3851599999999999</v>
      </c>
      <c r="I4" s="21">
        <v>1.89</v>
      </c>
      <c r="J4" s="21">
        <v>-0.37</v>
      </c>
      <c r="K4" s="34" t="s">
        <v>20</v>
      </c>
      <c r="L4" s="8">
        <f t="shared" ref="L4:L67" si="2">L3+I4+J4</f>
        <v>1.33</v>
      </c>
      <c r="M4" s="15"/>
      <c r="N4" s="41">
        <f t="shared" si="0"/>
        <v>40833</v>
      </c>
      <c r="O4" s="17">
        <f t="shared" si="1"/>
        <v>0</v>
      </c>
    </row>
    <row r="5" spans="1:17" ht="16.5" customHeight="1" x14ac:dyDescent="0.2">
      <c r="A5" s="31">
        <v>40833.138993055552</v>
      </c>
      <c r="B5" s="22">
        <v>40833.138993055552</v>
      </c>
      <c r="C5" s="16" t="s">
        <v>21</v>
      </c>
      <c r="D5" s="16" t="s">
        <v>19</v>
      </c>
      <c r="E5" s="23">
        <v>5000</v>
      </c>
      <c r="F5" s="16" t="s">
        <v>3</v>
      </c>
      <c r="G5" s="24">
        <v>1.3864399999999999</v>
      </c>
      <c r="H5" s="24">
        <v>1.3864399999999999</v>
      </c>
      <c r="I5" s="24">
        <v>0</v>
      </c>
      <c r="J5" s="24">
        <v>-0.2</v>
      </c>
      <c r="K5" s="32" t="s">
        <v>17</v>
      </c>
      <c r="L5" s="8">
        <f t="shared" si="2"/>
        <v>1.1300000000000001</v>
      </c>
      <c r="M5" s="15"/>
      <c r="N5" s="41">
        <f t="shared" si="0"/>
        <v>40833</v>
      </c>
      <c r="O5" s="17">
        <f t="shared" si="1"/>
        <v>3</v>
      </c>
    </row>
    <row r="6" spans="1:17" ht="16.5" customHeight="1" x14ac:dyDescent="0.2">
      <c r="A6" s="33">
        <v>40833.140347222223</v>
      </c>
      <c r="B6" s="18">
        <v>40833.140347222223</v>
      </c>
      <c r="C6" s="19" t="s">
        <v>22</v>
      </c>
      <c r="D6" s="19" t="s">
        <v>16</v>
      </c>
      <c r="E6" s="20">
        <v>4000</v>
      </c>
      <c r="F6" s="19" t="s">
        <v>3</v>
      </c>
      <c r="G6" s="21">
        <v>1.38724</v>
      </c>
      <c r="H6" s="21">
        <v>1.3864399999999999</v>
      </c>
      <c r="I6" s="21">
        <v>3.2</v>
      </c>
      <c r="J6" s="21">
        <v>0.11</v>
      </c>
      <c r="K6" s="34" t="s">
        <v>20</v>
      </c>
      <c r="L6" s="8">
        <f t="shared" si="2"/>
        <v>4.4400000000000004</v>
      </c>
      <c r="M6" s="15"/>
      <c r="N6" s="41">
        <f t="shared" si="0"/>
        <v>40833</v>
      </c>
      <c r="O6" s="17">
        <f t="shared" si="1"/>
        <v>3</v>
      </c>
    </row>
    <row r="7" spans="1:17" ht="16.5" customHeight="1" x14ac:dyDescent="0.2">
      <c r="A7" s="31">
        <v>40833.140821759262</v>
      </c>
      <c r="B7" s="22">
        <v>40833.140821759262</v>
      </c>
      <c r="C7" s="16" t="s">
        <v>23</v>
      </c>
      <c r="D7" s="16" t="s">
        <v>16</v>
      </c>
      <c r="E7" s="23">
        <v>1000</v>
      </c>
      <c r="F7" s="16" t="s">
        <v>3</v>
      </c>
      <c r="G7" s="24">
        <v>1.3868</v>
      </c>
      <c r="H7" s="24">
        <v>1.3864399999999999</v>
      </c>
      <c r="I7" s="24">
        <v>0.36</v>
      </c>
      <c r="J7" s="24">
        <v>-0.04</v>
      </c>
      <c r="K7" s="32" t="s">
        <v>20</v>
      </c>
      <c r="L7" s="8">
        <f t="shared" si="2"/>
        <v>4.7600000000000007</v>
      </c>
      <c r="M7" s="15"/>
      <c r="N7" s="41">
        <f t="shared" si="0"/>
        <v>40833</v>
      </c>
      <c r="O7" s="17">
        <f t="shared" si="1"/>
        <v>3</v>
      </c>
    </row>
    <row r="8" spans="1:17" ht="16.5" customHeight="1" x14ac:dyDescent="0.2">
      <c r="A8" s="33">
        <v>40833.818831018521</v>
      </c>
      <c r="B8" s="18">
        <v>40833.818831018521</v>
      </c>
      <c r="C8" s="19" t="s">
        <v>24</v>
      </c>
      <c r="D8" s="19" t="s">
        <v>19</v>
      </c>
      <c r="E8" s="20">
        <v>1000</v>
      </c>
      <c r="F8" s="19" t="s">
        <v>3</v>
      </c>
      <c r="G8" s="21">
        <v>1.3746499999999999</v>
      </c>
      <c r="H8" s="21">
        <v>1.3746499999999999</v>
      </c>
      <c r="I8" s="21">
        <v>0</v>
      </c>
      <c r="J8" s="21">
        <v>-0.04</v>
      </c>
      <c r="K8" s="34" t="s">
        <v>17</v>
      </c>
      <c r="L8" s="8">
        <f t="shared" si="2"/>
        <v>4.7200000000000006</v>
      </c>
      <c r="M8" s="15"/>
      <c r="N8" s="41">
        <f t="shared" si="0"/>
        <v>40833</v>
      </c>
      <c r="O8" s="17">
        <f t="shared" si="1"/>
        <v>19</v>
      </c>
    </row>
    <row r="9" spans="1:17" ht="16.5" customHeight="1" x14ac:dyDescent="0.2">
      <c r="A9" s="31">
        <v>40833.818842592591</v>
      </c>
      <c r="B9" s="22">
        <v>40833.818842592591</v>
      </c>
      <c r="C9" s="16" t="s">
        <v>24</v>
      </c>
      <c r="D9" s="16" t="s">
        <v>19</v>
      </c>
      <c r="E9" s="23">
        <v>4000</v>
      </c>
      <c r="F9" s="16" t="s">
        <v>3</v>
      </c>
      <c r="G9" s="24">
        <v>1.3746499999999999</v>
      </c>
      <c r="H9" s="24">
        <v>1.3746499999999999</v>
      </c>
      <c r="I9" s="24">
        <v>0</v>
      </c>
      <c r="J9" s="24">
        <v>-0.16</v>
      </c>
      <c r="K9" s="32" t="s">
        <v>17</v>
      </c>
      <c r="L9" s="8">
        <f t="shared" si="2"/>
        <v>4.5600000000000005</v>
      </c>
      <c r="M9" s="15"/>
      <c r="N9" s="41">
        <f t="shared" si="0"/>
        <v>40833</v>
      </c>
      <c r="O9" s="17">
        <f t="shared" si="1"/>
        <v>19</v>
      </c>
    </row>
    <row r="10" spans="1:17" ht="16.5" customHeight="1" x14ac:dyDescent="0.2">
      <c r="A10" s="33">
        <v>40833.828506944446</v>
      </c>
      <c r="B10" s="18">
        <v>40833.828506944446</v>
      </c>
      <c r="C10" s="19" t="s">
        <v>25</v>
      </c>
      <c r="D10" s="19" t="s">
        <v>16</v>
      </c>
      <c r="E10" s="20">
        <v>5000</v>
      </c>
      <c r="F10" s="19" t="s">
        <v>3</v>
      </c>
      <c r="G10" s="21">
        <v>1.37436</v>
      </c>
      <c r="H10" s="21">
        <v>1.3746499999999999</v>
      </c>
      <c r="I10" s="21">
        <v>-1.45</v>
      </c>
      <c r="J10" s="21">
        <v>0.13</v>
      </c>
      <c r="K10" s="34" t="s">
        <v>20</v>
      </c>
      <c r="L10" s="8">
        <f t="shared" si="2"/>
        <v>3.24</v>
      </c>
      <c r="M10" s="15"/>
      <c r="N10" s="41">
        <f t="shared" si="0"/>
        <v>40833</v>
      </c>
      <c r="O10" s="17">
        <f t="shared" si="1"/>
        <v>19</v>
      </c>
    </row>
    <row r="11" spans="1:17" ht="16.5" customHeight="1" x14ac:dyDescent="0.2">
      <c r="A11" s="31">
        <v>40833.923611111109</v>
      </c>
      <c r="B11" s="22">
        <v>40833.923611111109</v>
      </c>
      <c r="C11" s="16" t="s">
        <v>26</v>
      </c>
      <c r="D11" s="16" t="s">
        <v>16</v>
      </c>
      <c r="E11" s="23">
        <v>5000</v>
      </c>
      <c r="F11" s="16" t="s">
        <v>3</v>
      </c>
      <c r="G11" s="24">
        <v>1.37622</v>
      </c>
      <c r="H11" s="24">
        <v>1.37622</v>
      </c>
      <c r="I11" s="24">
        <v>0</v>
      </c>
      <c r="J11" s="24">
        <v>-0.2</v>
      </c>
      <c r="K11" s="32" t="s">
        <v>17</v>
      </c>
      <c r="L11" s="8">
        <f t="shared" si="2"/>
        <v>3.04</v>
      </c>
      <c r="M11" s="15"/>
      <c r="N11" s="41">
        <f t="shared" si="0"/>
        <v>40833</v>
      </c>
      <c r="O11" s="17">
        <f t="shared" si="1"/>
        <v>22</v>
      </c>
    </row>
    <row r="12" spans="1:17" ht="16.5" customHeight="1" x14ac:dyDescent="0.2">
      <c r="A12" s="33">
        <v>40833.928761574076</v>
      </c>
      <c r="B12" s="18">
        <v>40833.928761574076</v>
      </c>
      <c r="C12" s="19" t="s">
        <v>27</v>
      </c>
      <c r="D12" s="19" t="s">
        <v>19</v>
      </c>
      <c r="E12" s="20">
        <v>5000</v>
      </c>
      <c r="F12" s="19" t="s">
        <v>3</v>
      </c>
      <c r="G12" s="21">
        <v>1.3754200000000001</v>
      </c>
      <c r="H12" s="21">
        <v>1.37622</v>
      </c>
      <c r="I12" s="21">
        <v>4</v>
      </c>
      <c r="J12" s="21">
        <v>0.13</v>
      </c>
      <c r="K12" s="34" t="s">
        <v>20</v>
      </c>
      <c r="L12" s="8">
        <f t="shared" si="2"/>
        <v>7.17</v>
      </c>
      <c r="M12" s="15"/>
      <c r="N12" s="41">
        <f t="shared" si="0"/>
        <v>40833</v>
      </c>
      <c r="O12" s="17">
        <f t="shared" si="1"/>
        <v>22</v>
      </c>
    </row>
    <row r="13" spans="1:17" ht="16.5" customHeight="1" x14ac:dyDescent="0.2">
      <c r="A13" s="31">
        <v>40833.947523148148</v>
      </c>
      <c r="B13" s="22">
        <v>40833.947523148148</v>
      </c>
      <c r="C13" s="16" t="s">
        <v>28</v>
      </c>
      <c r="D13" s="16" t="s">
        <v>19</v>
      </c>
      <c r="E13" s="23">
        <v>5000</v>
      </c>
      <c r="F13" s="16" t="s">
        <v>3</v>
      </c>
      <c r="G13" s="24">
        <v>1.3765000000000001</v>
      </c>
      <c r="H13" s="24">
        <v>1.3765000000000001</v>
      </c>
      <c r="I13" s="24">
        <v>0</v>
      </c>
      <c r="J13" s="24">
        <v>-0.2</v>
      </c>
      <c r="K13" s="32" t="s">
        <v>17</v>
      </c>
      <c r="L13" s="8">
        <f t="shared" si="2"/>
        <v>6.97</v>
      </c>
      <c r="M13" s="15"/>
      <c r="N13" s="41">
        <f t="shared" si="0"/>
        <v>40833</v>
      </c>
      <c r="O13" s="17">
        <f t="shared" si="1"/>
        <v>22</v>
      </c>
    </row>
    <row r="14" spans="1:17" ht="16.5" customHeight="1" x14ac:dyDescent="0.2">
      <c r="A14" s="33">
        <v>40833.948472222219</v>
      </c>
      <c r="B14" s="18">
        <v>40833.948472222219</v>
      </c>
      <c r="C14" s="19" t="s">
        <v>29</v>
      </c>
      <c r="D14" s="19" t="s">
        <v>16</v>
      </c>
      <c r="E14" s="20">
        <v>5000</v>
      </c>
      <c r="F14" s="19" t="s">
        <v>3</v>
      </c>
      <c r="G14" s="21">
        <v>1.3761399999999999</v>
      </c>
      <c r="H14" s="21">
        <v>1.3765000000000001</v>
      </c>
      <c r="I14" s="21">
        <v>-1.8</v>
      </c>
      <c r="J14" s="21">
        <v>-0.2</v>
      </c>
      <c r="K14" s="34" t="s">
        <v>20</v>
      </c>
      <c r="L14" s="8">
        <f t="shared" si="2"/>
        <v>4.97</v>
      </c>
      <c r="M14" s="15"/>
      <c r="N14" s="41">
        <f t="shared" si="0"/>
        <v>40833</v>
      </c>
      <c r="O14" s="17">
        <f t="shared" si="1"/>
        <v>22</v>
      </c>
    </row>
    <row r="15" spans="1:17" ht="16.5" customHeight="1" x14ac:dyDescent="0.2">
      <c r="A15" s="31">
        <v>40833.989861111113</v>
      </c>
      <c r="B15" s="22">
        <v>40833.989861111113</v>
      </c>
      <c r="C15" s="16" t="s">
        <v>30</v>
      </c>
      <c r="D15" s="16" t="s">
        <v>16</v>
      </c>
      <c r="E15" s="23">
        <v>5000</v>
      </c>
      <c r="F15" s="16" t="s">
        <v>3</v>
      </c>
      <c r="G15" s="24">
        <v>1.3779699999999999</v>
      </c>
      <c r="H15" s="24">
        <v>1.3779699999999999</v>
      </c>
      <c r="I15" s="24">
        <v>0</v>
      </c>
      <c r="J15" s="24">
        <v>-0.2</v>
      </c>
      <c r="K15" s="32" t="s">
        <v>17</v>
      </c>
      <c r="L15" s="8">
        <f t="shared" si="2"/>
        <v>4.7699999999999996</v>
      </c>
      <c r="M15" s="15"/>
      <c r="N15" s="41">
        <f t="shared" si="0"/>
        <v>40833</v>
      </c>
      <c r="O15" s="17">
        <f t="shared" si="1"/>
        <v>23</v>
      </c>
    </row>
    <row r="16" spans="1:17" ht="16.5" customHeight="1" x14ac:dyDescent="0.2">
      <c r="A16" s="33">
        <v>40833.99181712963</v>
      </c>
      <c r="B16" s="18">
        <v>40833.99181712963</v>
      </c>
      <c r="C16" s="19" t="s">
        <v>31</v>
      </c>
      <c r="D16" s="19" t="s">
        <v>19</v>
      </c>
      <c r="E16" s="20">
        <v>5000</v>
      </c>
      <c r="F16" s="19" t="s">
        <v>3</v>
      </c>
      <c r="G16" s="21">
        <v>1.37849</v>
      </c>
      <c r="H16" s="21">
        <v>1.3779699999999999</v>
      </c>
      <c r="I16" s="21">
        <v>-2.6</v>
      </c>
      <c r="J16" s="21">
        <v>0.13</v>
      </c>
      <c r="K16" s="34" t="s">
        <v>20</v>
      </c>
      <c r="L16" s="8">
        <f t="shared" si="2"/>
        <v>2.2999999999999994</v>
      </c>
      <c r="M16" s="15"/>
      <c r="N16" s="41">
        <f t="shared" si="0"/>
        <v>40833</v>
      </c>
      <c r="O16" s="17">
        <f t="shared" si="1"/>
        <v>23</v>
      </c>
    </row>
    <row r="17" spans="1:15" ht="16.5" customHeight="1" x14ac:dyDescent="0.2">
      <c r="A17" s="31">
        <v>40833.994166666664</v>
      </c>
      <c r="B17" s="22">
        <v>40833.994166666664</v>
      </c>
      <c r="C17" s="16" t="s">
        <v>32</v>
      </c>
      <c r="D17" s="16" t="s">
        <v>19</v>
      </c>
      <c r="E17" s="23">
        <v>5000</v>
      </c>
      <c r="F17" s="16" t="s">
        <v>3</v>
      </c>
      <c r="G17" s="24">
        <v>1.3786799999999999</v>
      </c>
      <c r="H17" s="24">
        <v>1.3786799999999999</v>
      </c>
      <c r="I17" s="24">
        <v>0</v>
      </c>
      <c r="J17" s="24">
        <v>-0.2</v>
      </c>
      <c r="K17" s="32" t="s">
        <v>17</v>
      </c>
      <c r="L17" s="8">
        <f t="shared" si="2"/>
        <v>2.0999999999999992</v>
      </c>
      <c r="M17" s="15"/>
      <c r="N17" s="41">
        <f t="shared" si="0"/>
        <v>40833</v>
      </c>
      <c r="O17" s="17">
        <f t="shared" si="1"/>
        <v>23</v>
      </c>
    </row>
    <row r="18" spans="1:15" ht="16.5" customHeight="1" x14ac:dyDescent="0.2">
      <c r="A18" s="33">
        <v>40834.009745370371</v>
      </c>
      <c r="B18" s="18">
        <v>40834.009745370371</v>
      </c>
      <c r="C18" s="19" t="s">
        <v>33</v>
      </c>
      <c r="D18" s="19" t="s">
        <v>16</v>
      </c>
      <c r="E18" s="20">
        <v>5000</v>
      </c>
      <c r="F18" s="19" t="s">
        <v>3</v>
      </c>
      <c r="G18" s="21">
        <v>1.37782</v>
      </c>
      <c r="H18" s="21">
        <v>1.3786799999999999</v>
      </c>
      <c r="I18" s="21">
        <v>-4.3</v>
      </c>
      <c r="J18" s="21">
        <v>0.13</v>
      </c>
      <c r="K18" s="34" t="s">
        <v>20</v>
      </c>
      <c r="L18" s="8">
        <f t="shared" si="2"/>
        <v>-2.0700000000000007</v>
      </c>
      <c r="M18" s="15"/>
      <c r="N18" s="41">
        <f t="shared" si="0"/>
        <v>40834</v>
      </c>
      <c r="O18" s="17">
        <f t="shared" si="1"/>
        <v>0</v>
      </c>
    </row>
    <row r="19" spans="1:15" ht="16.5" customHeight="1" x14ac:dyDescent="0.2">
      <c r="A19" s="31">
        <v>40834.027708333335</v>
      </c>
      <c r="B19" s="22">
        <v>40834.027708333335</v>
      </c>
      <c r="C19" s="16" t="s">
        <v>34</v>
      </c>
      <c r="D19" s="16" t="s">
        <v>16</v>
      </c>
      <c r="E19" s="23">
        <v>5000</v>
      </c>
      <c r="F19" s="16" t="s">
        <v>3</v>
      </c>
      <c r="G19" s="24">
        <v>1.3775500000000001</v>
      </c>
      <c r="H19" s="24">
        <v>1.3775500000000001</v>
      </c>
      <c r="I19" s="24">
        <v>0</v>
      </c>
      <c r="J19" s="24">
        <v>-0.2</v>
      </c>
      <c r="K19" s="32" t="s">
        <v>17</v>
      </c>
      <c r="L19" s="8">
        <f t="shared" si="2"/>
        <v>-2.2700000000000009</v>
      </c>
      <c r="M19" s="15"/>
      <c r="N19" s="41">
        <f t="shared" si="0"/>
        <v>40834</v>
      </c>
      <c r="O19" s="17">
        <f t="shared" si="1"/>
        <v>0</v>
      </c>
    </row>
    <row r="20" spans="1:15" ht="16.5" customHeight="1" x14ac:dyDescent="0.2">
      <c r="A20" s="33">
        <v>40834.031944444447</v>
      </c>
      <c r="B20" s="18">
        <v>40834.031944444447</v>
      </c>
      <c r="C20" s="19" t="s">
        <v>35</v>
      </c>
      <c r="D20" s="19" t="s">
        <v>19</v>
      </c>
      <c r="E20" s="20">
        <v>2500</v>
      </c>
      <c r="F20" s="19" t="s">
        <v>3</v>
      </c>
      <c r="G20" s="21">
        <v>1.3774500000000001</v>
      </c>
      <c r="H20" s="21">
        <v>1.3775500000000001</v>
      </c>
      <c r="I20" s="21">
        <v>0.25</v>
      </c>
      <c r="J20" s="21">
        <v>-0.1</v>
      </c>
      <c r="K20" s="34" t="s">
        <v>20</v>
      </c>
      <c r="L20" s="8">
        <f t="shared" si="2"/>
        <v>-2.120000000000001</v>
      </c>
      <c r="M20" s="15"/>
      <c r="N20" s="41">
        <f t="shared" si="0"/>
        <v>40834</v>
      </c>
      <c r="O20" s="17">
        <f t="shared" si="1"/>
        <v>0</v>
      </c>
    </row>
    <row r="21" spans="1:15" ht="16.5" customHeight="1" x14ac:dyDescent="0.2">
      <c r="A21" s="31">
        <v>40834.032858796294</v>
      </c>
      <c r="B21" s="22">
        <v>40834.032858796294</v>
      </c>
      <c r="C21" s="16" t="s">
        <v>36</v>
      </c>
      <c r="D21" s="16" t="s">
        <v>19</v>
      </c>
      <c r="E21" s="23">
        <v>2500</v>
      </c>
      <c r="F21" s="16" t="s">
        <v>3</v>
      </c>
      <c r="G21" s="24">
        <v>1.3774500000000001</v>
      </c>
      <c r="H21" s="24">
        <v>1.3775500000000001</v>
      </c>
      <c r="I21" s="24">
        <v>0.25</v>
      </c>
      <c r="J21" s="24">
        <v>7.0000000000000007E-2</v>
      </c>
      <c r="K21" s="32" t="s">
        <v>20</v>
      </c>
      <c r="L21" s="8">
        <f t="shared" si="2"/>
        <v>-1.8000000000000009</v>
      </c>
      <c r="M21" s="15">
        <f>SUM(L2:L21)/P1</f>
        <v>2.3319999999999999</v>
      </c>
      <c r="N21" s="41">
        <f t="shared" si="0"/>
        <v>40834</v>
      </c>
      <c r="O21" s="17">
        <f t="shared" si="1"/>
        <v>0</v>
      </c>
    </row>
    <row r="22" spans="1:15" ht="16.5" customHeight="1" x14ac:dyDescent="0.2">
      <c r="A22" s="33">
        <v>40834.035416666666</v>
      </c>
      <c r="B22" s="18">
        <v>40834.035416666666</v>
      </c>
      <c r="C22" s="19" t="s">
        <v>37</v>
      </c>
      <c r="D22" s="19" t="s">
        <v>16</v>
      </c>
      <c r="E22" s="20">
        <v>5000</v>
      </c>
      <c r="F22" s="19" t="s">
        <v>3</v>
      </c>
      <c r="G22" s="21">
        <v>1.3771100000000001</v>
      </c>
      <c r="H22" s="21">
        <v>1.3771100000000001</v>
      </c>
      <c r="I22" s="21">
        <v>0</v>
      </c>
      <c r="J22" s="21">
        <v>-0.2</v>
      </c>
      <c r="K22" s="34" t="s">
        <v>17</v>
      </c>
      <c r="L22" s="8">
        <f t="shared" si="2"/>
        <v>-2.0000000000000009</v>
      </c>
      <c r="M22" s="15">
        <f t="shared" ref="M22:M53" si="3">($Q$1*(L22-M21))+M21</f>
        <v>1.9194285714285713</v>
      </c>
      <c r="N22" s="41">
        <f t="shared" si="0"/>
        <v>40834</v>
      </c>
      <c r="O22" s="17">
        <f t="shared" si="1"/>
        <v>0</v>
      </c>
    </row>
    <row r="23" spans="1:15" ht="16.5" customHeight="1" x14ac:dyDescent="0.2">
      <c r="A23" s="31">
        <v>40834.039398148147</v>
      </c>
      <c r="B23" s="22">
        <v>40834.039398148147</v>
      </c>
      <c r="C23" s="16" t="s">
        <v>38</v>
      </c>
      <c r="D23" s="16" t="s">
        <v>19</v>
      </c>
      <c r="E23" s="23">
        <v>2500</v>
      </c>
      <c r="F23" s="16" t="s">
        <v>3</v>
      </c>
      <c r="G23" s="24">
        <v>1.3775500000000001</v>
      </c>
      <c r="H23" s="24">
        <v>1.3771100000000001</v>
      </c>
      <c r="I23" s="24">
        <v>-1.1000000000000001</v>
      </c>
      <c r="J23" s="24">
        <v>-0.1</v>
      </c>
      <c r="K23" s="32" t="s">
        <v>20</v>
      </c>
      <c r="L23" s="8">
        <f t="shared" si="2"/>
        <v>-3.2000000000000011</v>
      </c>
      <c r="M23" s="15">
        <f t="shared" si="3"/>
        <v>1.4318639455782312</v>
      </c>
      <c r="N23" s="41">
        <f t="shared" si="0"/>
        <v>40834</v>
      </c>
      <c r="O23" s="17">
        <f t="shared" si="1"/>
        <v>0</v>
      </c>
    </row>
    <row r="24" spans="1:15" ht="16.5" customHeight="1" x14ac:dyDescent="0.2">
      <c r="A24" s="33">
        <v>40834.039398148147</v>
      </c>
      <c r="B24" s="18">
        <v>40834.039398148147</v>
      </c>
      <c r="C24" s="19" t="s">
        <v>39</v>
      </c>
      <c r="D24" s="19" t="s">
        <v>19</v>
      </c>
      <c r="E24" s="20">
        <v>2500</v>
      </c>
      <c r="F24" s="19" t="s">
        <v>3</v>
      </c>
      <c r="G24" s="21">
        <v>1.3775500000000001</v>
      </c>
      <c r="H24" s="21">
        <v>1.3771100000000001</v>
      </c>
      <c r="I24" s="21">
        <v>-1.1000000000000001</v>
      </c>
      <c r="J24" s="21">
        <v>-0.1</v>
      </c>
      <c r="K24" s="34" t="s">
        <v>20</v>
      </c>
      <c r="L24" s="8">
        <f t="shared" si="2"/>
        <v>-4.4000000000000004</v>
      </c>
      <c r="M24" s="15">
        <f t="shared" si="3"/>
        <v>0.87644833171363778</v>
      </c>
      <c r="N24" s="41">
        <f t="shared" si="0"/>
        <v>40834</v>
      </c>
      <c r="O24" s="17">
        <f t="shared" si="1"/>
        <v>0</v>
      </c>
    </row>
    <row r="25" spans="1:15" ht="16.5" customHeight="1" x14ac:dyDescent="0.2">
      <c r="A25" s="31">
        <v>40834.044976851852</v>
      </c>
      <c r="B25" s="22">
        <v>40834.044976851852</v>
      </c>
      <c r="C25" s="16" t="s">
        <v>40</v>
      </c>
      <c r="D25" s="16" t="s">
        <v>19</v>
      </c>
      <c r="E25" s="23">
        <v>5000</v>
      </c>
      <c r="F25" s="16" t="s">
        <v>3</v>
      </c>
      <c r="G25" s="24">
        <v>1.37768</v>
      </c>
      <c r="H25" s="24">
        <v>1.37768</v>
      </c>
      <c r="I25" s="24">
        <v>0</v>
      </c>
      <c r="J25" s="24">
        <v>-0.2</v>
      </c>
      <c r="K25" s="32" t="s">
        <v>17</v>
      </c>
      <c r="L25" s="8">
        <f t="shared" si="2"/>
        <v>-4.6000000000000005</v>
      </c>
      <c r="M25" s="15">
        <f t="shared" si="3"/>
        <v>0.35488182393138656</v>
      </c>
      <c r="N25" s="41">
        <f t="shared" si="0"/>
        <v>40834</v>
      </c>
      <c r="O25" s="17">
        <f t="shared" si="1"/>
        <v>1</v>
      </c>
    </row>
    <row r="26" spans="1:15" ht="16.5" customHeight="1" x14ac:dyDescent="0.2">
      <c r="A26" s="33">
        <v>40834.047534722224</v>
      </c>
      <c r="B26" s="18">
        <v>40834.047534722224</v>
      </c>
      <c r="C26" s="19" t="s">
        <v>41</v>
      </c>
      <c r="D26" s="19" t="s">
        <v>16</v>
      </c>
      <c r="E26" s="20">
        <v>5000</v>
      </c>
      <c r="F26" s="19" t="s">
        <v>3</v>
      </c>
      <c r="G26" s="21">
        <v>1.37748</v>
      </c>
      <c r="H26" s="21">
        <v>1.37768</v>
      </c>
      <c r="I26" s="21">
        <v>-1</v>
      </c>
      <c r="J26" s="21">
        <v>-0.2</v>
      </c>
      <c r="K26" s="34" t="s">
        <v>20</v>
      </c>
      <c r="L26" s="8">
        <f t="shared" si="2"/>
        <v>-5.8000000000000007</v>
      </c>
      <c r="M26" s="15">
        <f t="shared" si="3"/>
        <v>-0.23129739739541222</v>
      </c>
      <c r="N26" s="41">
        <f t="shared" si="0"/>
        <v>40834</v>
      </c>
      <c r="O26" s="17">
        <f t="shared" si="1"/>
        <v>1</v>
      </c>
    </row>
    <row r="27" spans="1:15" ht="16.5" customHeight="1" x14ac:dyDescent="0.2">
      <c r="A27" s="31">
        <v>40834.087430555555</v>
      </c>
      <c r="B27" s="22">
        <v>40834.087430555555</v>
      </c>
      <c r="C27" s="16" t="s">
        <v>42</v>
      </c>
      <c r="D27" s="16" t="s">
        <v>16</v>
      </c>
      <c r="E27" s="23">
        <v>5000</v>
      </c>
      <c r="F27" s="16" t="s">
        <v>3</v>
      </c>
      <c r="G27" s="24">
        <v>1.37683</v>
      </c>
      <c r="H27" s="24">
        <v>1.37683</v>
      </c>
      <c r="I27" s="24">
        <v>0</v>
      </c>
      <c r="J27" s="24">
        <v>-0.2</v>
      </c>
      <c r="K27" s="32" t="s">
        <v>17</v>
      </c>
      <c r="L27" s="8">
        <f t="shared" si="2"/>
        <v>-6.0000000000000009</v>
      </c>
      <c r="M27" s="15">
        <f t="shared" si="3"/>
        <v>-0.78069764526251584</v>
      </c>
      <c r="N27" s="41">
        <f t="shared" si="0"/>
        <v>40834</v>
      </c>
      <c r="O27" s="17">
        <f t="shared" si="1"/>
        <v>2</v>
      </c>
    </row>
    <row r="28" spans="1:15" ht="16.5" customHeight="1" x14ac:dyDescent="0.2">
      <c r="A28" s="33">
        <v>40834.087997685187</v>
      </c>
      <c r="B28" s="18">
        <v>40834.087997685187</v>
      </c>
      <c r="C28" s="19" t="s">
        <v>43</v>
      </c>
      <c r="D28" s="19" t="s">
        <v>19</v>
      </c>
      <c r="E28" s="20">
        <v>2500</v>
      </c>
      <c r="F28" s="19" t="s">
        <v>3</v>
      </c>
      <c r="G28" s="21">
        <v>1.3760300000000001</v>
      </c>
      <c r="H28" s="21">
        <v>1.37683</v>
      </c>
      <c r="I28" s="21">
        <v>2</v>
      </c>
      <c r="J28" s="21">
        <v>7.0000000000000007E-2</v>
      </c>
      <c r="K28" s="34" t="s">
        <v>20</v>
      </c>
      <c r="L28" s="8">
        <f t="shared" si="2"/>
        <v>-3.930000000000001</v>
      </c>
      <c r="M28" s="15">
        <f t="shared" si="3"/>
        <v>-1.0806312028565621</v>
      </c>
      <c r="N28" s="41">
        <f t="shared" si="0"/>
        <v>40834</v>
      </c>
      <c r="O28" s="17">
        <f t="shared" si="1"/>
        <v>2</v>
      </c>
    </row>
    <row r="29" spans="1:15" ht="16.5" customHeight="1" x14ac:dyDescent="0.2">
      <c r="A29" s="31">
        <v>40834.096168981479</v>
      </c>
      <c r="B29" s="22">
        <v>40834.096168981479</v>
      </c>
      <c r="C29" s="16" t="s">
        <v>44</v>
      </c>
      <c r="D29" s="16" t="s">
        <v>19</v>
      </c>
      <c r="E29" s="23">
        <v>2000</v>
      </c>
      <c r="F29" s="16" t="s">
        <v>3</v>
      </c>
      <c r="G29" s="24">
        <v>1.3754</v>
      </c>
      <c r="H29" s="24">
        <v>1.37683</v>
      </c>
      <c r="I29" s="24">
        <v>2.86</v>
      </c>
      <c r="J29" s="24">
        <v>0.05</v>
      </c>
      <c r="K29" s="32" t="s">
        <v>20</v>
      </c>
      <c r="L29" s="8">
        <f t="shared" si="2"/>
        <v>-1.0200000000000011</v>
      </c>
      <c r="M29" s="15">
        <f t="shared" si="3"/>
        <v>-1.0748568025845087</v>
      </c>
      <c r="N29" s="41">
        <f t="shared" si="0"/>
        <v>40834</v>
      </c>
      <c r="O29" s="17">
        <f t="shared" si="1"/>
        <v>2</v>
      </c>
    </row>
    <row r="30" spans="1:15" ht="16.5" customHeight="1" x14ac:dyDescent="0.2">
      <c r="A30" s="33">
        <v>40834.096168981479</v>
      </c>
      <c r="B30" s="18">
        <v>40834.096168981479</v>
      </c>
      <c r="C30" s="19" t="s">
        <v>44</v>
      </c>
      <c r="D30" s="19" t="s">
        <v>19</v>
      </c>
      <c r="E30" s="20">
        <v>500</v>
      </c>
      <c r="F30" s="19" t="s">
        <v>3</v>
      </c>
      <c r="G30" s="21">
        <v>1.3754</v>
      </c>
      <c r="H30" s="21">
        <v>1.37683</v>
      </c>
      <c r="I30" s="21">
        <v>0.72</v>
      </c>
      <c r="J30" s="21">
        <v>0.01</v>
      </c>
      <c r="K30" s="34" t="s">
        <v>20</v>
      </c>
      <c r="L30" s="8">
        <f t="shared" si="2"/>
        <v>-0.29000000000000115</v>
      </c>
      <c r="M30" s="15">
        <f t="shared" si="3"/>
        <v>-1.0001085356716983</v>
      </c>
      <c r="N30" s="41">
        <f t="shared" si="0"/>
        <v>40834</v>
      </c>
      <c r="O30" s="17">
        <f t="shared" si="1"/>
        <v>2</v>
      </c>
    </row>
    <row r="31" spans="1:15" ht="16.5" customHeight="1" x14ac:dyDescent="0.2">
      <c r="A31" s="31">
        <v>40834.159502314818</v>
      </c>
      <c r="B31" s="22">
        <v>40834.159502314818</v>
      </c>
      <c r="C31" s="16" t="s">
        <v>45</v>
      </c>
      <c r="D31" s="16" t="s">
        <v>19</v>
      </c>
      <c r="E31" s="23">
        <v>5000</v>
      </c>
      <c r="F31" s="16" t="s">
        <v>9</v>
      </c>
      <c r="G31" s="24">
        <v>1.0243199999999999</v>
      </c>
      <c r="H31" s="24">
        <v>1</v>
      </c>
      <c r="I31" s="24">
        <v>0</v>
      </c>
      <c r="J31" s="24">
        <v>-0.15</v>
      </c>
      <c r="K31" s="32" t="s">
        <v>17</v>
      </c>
      <c r="L31" s="8">
        <f t="shared" si="2"/>
        <v>-0.44000000000000117</v>
      </c>
      <c r="M31" s="15">
        <f t="shared" si="3"/>
        <v>-0.94676486560772721</v>
      </c>
      <c r="N31" s="41">
        <f t="shared" si="0"/>
        <v>40834</v>
      </c>
      <c r="O31" s="17">
        <f t="shared" si="1"/>
        <v>3</v>
      </c>
    </row>
    <row r="32" spans="1:15" ht="16.5" customHeight="1" x14ac:dyDescent="0.2">
      <c r="A32" s="33">
        <v>40834.161747685182</v>
      </c>
      <c r="B32" s="18">
        <v>40834.161747685182</v>
      </c>
      <c r="C32" s="19" t="s">
        <v>46</v>
      </c>
      <c r="D32" s="19" t="s">
        <v>16</v>
      </c>
      <c r="E32" s="20">
        <v>5000</v>
      </c>
      <c r="F32" s="19" t="s">
        <v>9</v>
      </c>
      <c r="G32" s="21">
        <v>1.02329</v>
      </c>
      <c r="H32" s="21">
        <v>1</v>
      </c>
      <c r="I32" s="21">
        <v>-5.03</v>
      </c>
      <c r="J32" s="21">
        <v>-0.15</v>
      </c>
      <c r="K32" s="34" t="s">
        <v>20</v>
      </c>
      <c r="L32" s="8">
        <f t="shared" si="2"/>
        <v>-5.6200000000000019</v>
      </c>
      <c r="M32" s="15">
        <f t="shared" si="3"/>
        <v>-1.3918348784069914</v>
      </c>
      <c r="N32" s="41">
        <f t="shared" si="0"/>
        <v>40834</v>
      </c>
      <c r="O32" s="17">
        <f t="shared" si="1"/>
        <v>3</v>
      </c>
    </row>
    <row r="33" spans="1:15" ht="16.5" customHeight="1" x14ac:dyDescent="0.2">
      <c r="A33" s="31">
        <v>40834.162175925929</v>
      </c>
      <c r="B33" s="22">
        <v>40834.162175925929</v>
      </c>
      <c r="C33" s="16" t="s">
        <v>47</v>
      </c>
      <c r="D33" s="16" t="s">
        <v>16</v>
      </c>
      <c r="E33" s="23">
        <v>5000</v>
      </c>
      <c r="F33" s="16" t="s">
        <v>9</v>
      </c>
      <c r="G33" s="24">
        <v>1.0229699999999999</v>
      </c>
      <c r="H33" s="24">
        <v>1</v>
      </c>
      <c r="I33" s="24">
        <v>0</v>
      </c>
      <c r="J33" s="24">
        <v>-0.15</v>
      </c>
      <c r="K33" s="32" t="s">
        <v>17</v>
      </c>
      <c r="L33" s="8">
        <f t="shared" si="2"/>
        <v>-5.7700000000000022</v>
      </c>
      <c r="M33" s="15">
        <f t="shared" si="3"/>
        <v>-1.8088029852253733</v>
      </c>
      <c r="N33" s="41">
        <f t="shared" si="0"/>
        <v>40834</v>
      </c>
      <c r="O33" s="17">
        <f t="shared" si="1"/>
        <v>3</v>
      </c>
    </row>
    <row r="34" spans="1:15" ht="16.5" customHeight="1" x14ac:dyDescent="0.2">
      <c r="A34" s="33">
        <v>40834.16547453704</v>
      </c>
      <c r="B34" s="18">
        <v>40834.16547453704</v>
      </c>
      <c r="C34" s="19" t="s">
        <v>48</v>
      </c>
      <c r="D34" s="19" t="s">
        <v>19</v>
      </c>
      <c r="E34" s="20">
        <v>5000</v>
      </c>
      <c r="F34" s="19" t="s">
        <v>9</v>
      </c>
      <c r="G34" s="21">
        <v>1.02338</v>
      </c>
      <c r="H34" s="21">
        <v>1</v>
      </c>
      <c r="I34" s="21">
        <v>-2</v>
      </c>
      <c r="J34" s="21">
        <v>-0.15</v>
      </c>
      <c r="K34" s="34" t="s">
        <v>20</v>
      </c>
      <c r="L34" s="8">
        <f t="shared" si="2"/>
        <v>-7.9200000000000026</v>
      </c>
      <c r="M34" s="15">
        <f t="shared" si="3"/>
        <v>-2.3908217485372427</v>
      </c>
      <c r="N34" s="41">
        <f t="shared" si="0"/>
        <v>40834</v>
      </c>
      <c r="O34" s="17">
        <f t="shared" si="1"/>
        <v>3</v>
      </c>
    </row>
    <row r="35" spans="1:15" ht="16.5" customHeight="1" x14ac:dyDescent="0.2">
      <c r="A35" s="31">
        <v>40834.838333333333</v>
      </c>
      <c r="B35" s="22">
        <v>40834.838333333333</v>
      </c>
      <c r="C35" s="16" t="s">
        <v>49</v>
      </c>
      <c r="D35" s="16" t="s">
        <v>16</v>
      </c>
      <c r="E35" s="23">
        <v>5000</v>
      </c>
      <c r="F35" s="16" t="s">
        <v>3</v>
      </c>
      <c r="G35" s="24">
        <v>1.3728499999999999</v>
      </c>
      <c r="H35" s="24">
        <v>1.3728499999999999</v>
      </c>
      <c r="I35" s="24">
        <v>0</v>
      </c>
      <c r="J35" s="24">
        <v>-0.2</v>
      </c>
      <c r="K35" s="32" t="s">
        <v>17</v>
      </c>
      <c r="L35" s="8">
        <f t="shared" si="2"/>
        <v>-8.1200000000000028</v>
      </c>
      <c r="M35" s="15">
        <f t="shared" si="3"/>
        <v>-2.9364577724860768</v>
      </c>
      <c r="N35" s="41">
        <f t="shared" si="0"/>
        <v>40834</v>
      </c>
      <c r="O35" s="17">
        <f t="shared" si="1"/>
        <v>20</v>
      </c>
    </row>
    <row r="36" spans="1:15" ht="16.5" customHeight="1" x14ac:dyDescent="0.2">
      <c r="A36" s="33">
        <v>40834.848622685182</v>
      </c>
      <c r="B36" s="18">
        <v>40834.848622685182</v>
      </c>
      <c r="C36" s="19" t="s">
        <v>50</v>
      </c>
      <c r="D36" s="19" t="s">
        <v>19</v>
      </c>
      <c r="E36" s="20">
        <v>2500</v>
      </c>
      <c r="F36" s="19" t="s">
        <v>3</v>
      </c>
      <c r="G36" s="21">
        <v>1.37355</v>
      </c>
      <c r="H36" s="21">
        <v>1.3728499999999999</v>
      </c>
      <c r="I36" s="21">
        <v>-1.75</v>
      </c>
      <c r="J36" s="21">
        <v>-0.1</v>
      </c>
      <c r="K36" s="34" t="s">
        <v>20</v>
      </c>
      <c r="L36" s="8">
        <f t="shared" si="2"/>
        <v>-9.9700000000000024</v>
      </c>
      <c r="M36" s="15">
        <f t="shared" si="3"/>
        <v>-3.6063189370112125</v>
      </c>
      <c r="N36" s="41">
        <f t="shared" si="0"/>
        <v>40834</v>
      </c>
      <c r="O36" s="17">
        <f t="shared" si="1"/>
        <v>20</v>
      </c>
    </row>
    <row r="37" spans="1:15" ht="16.5" customHeight="1" x14ac:dyDescent="0.2">
      <c r="A37" s="31">
        <v>40834.848622685182</v>
      </c>
      <c r="B37" s="22">
        <v>40834.848622685182</v>
      </c>
      <c r="C37" s="16" t="s">
        <v>51</v>
      </c>
      <c r="D37" s="16" t="s">
        <v>19</v>
      </c>
      <c r="E37" s="23">
        <v>2500</v>
      </c>
      <c r="F37" s="16" t="s">
        <v>3</v>
      </c>
      <c r="G37" s="24">
        <v>1.37355</v>
      </c>
      <c r="H37" s="24">
        <v>1.3728499999999999</v>
      </c>
      <c r="I37" s="24">
        <v>-1.75</v>
      </c>
      <c r="J37" s="24">
        <v>-0.1</v>
      </c>
      <c r="K37" s="32" t="s">
        <v>20</v>
      </c>
      <c r="L37" s="8">
        <f t="shared" si="2"/>
        <v>-11.820000000000002</v>
      </c>
      <c r="M37" s="15">
        <f t="shared" si="3"/>
        <v>-4.3885742763434781</v>
      </c>
      <c r="N37" s="41">
        <f t="shared" si="0"/>
        <v>40834</v>
      </c>
      <c r="O37" s="17">
        <f t="shared" si="1"/>
        <v>20</v>
      </c>
    </row>
    <row r="38" spans="1:15" ht="16.5" customHeight="1" x14ac:dyDescent="0.2">
      <c r="A38" s="33">
        <v>40834.857719907406</v>
      </c>
      <c r="B38" s="18">
        <v>40834.857719907406</v>
      </c>
      <c r="C38" s="19" t="s">
        <v>52</v>
      </c>
      <c r="D38" s="19" t="s">
        <v>19</v>
      </c>
      <c r="E38" s="20">
        <v>5000</v>
      </c>
      <c r="F38" s="19" t="s">
        <v>3</v>
      </c>
      <c r="G38" s="21">
        <v>1.37375</v>
      </c>
      <c r="H38" s="21">
        <v>1.37375</v>
      </c>
      <c r="I38" s="21">
        <v>0</v>
      </c>
      <c r="J38" s="21">
        <v>-0.2</v>
      </c>
      <c r="K38" s="34" t="s">
        <v>17</v>
      </c>
      <c r="L38" s="8">
        <f t="shared" si="2"/>
        <v>-12.020000000000001</v>
      </c>
      <c r="M38" s="15">
        <f t="shared" si="3"/>
        <v>-5.1153767262155281</v>
      </c>
      <c r="N38" s="41">
        <f t="shared" si="0"/>
        <v>40834</v>
      </c>
      <c r="O38" s="17">
        <f t="shared" si="1"/>
        <v>20</v>
      </c>
    </row>
    <row r="39" spans="1:15" ht="16.5" customHeight="1" x14ac:dyDescent="0.2">
      <c r="A39" s="31">
        <v>40834.859976851854</v>
      </c>
      <c r="B39" s="22">
        <v>40834.859976851854</v>
      </c>
      <c r="C39" s="16" t="s">
        <v>53</v>
      </c>
      <c r="D39" s="16" t="s">
        <v>16</v>
      </c>
      <c r="E39" s="23">
        <v>2500</v>
      </c>
      <c r="F39" s="16" t="s">
        <v>3</v>
      </c>
      <c r="G39" s="24">
        <v>1.3736699999999999</v>
      </c>
      <c r="H39" s="24">
        <v>1.37375</v>
      </c>
      <c r="I39" s="24">
        <v>-0.2</v>
      </c>
      <c r="J39" s="24">
        <v>-0.1</v>
      </c>
      <c r="K39" s="32" t="s">
        <v>20</v>
      </c>
      <c r="L39" s="8">
        <f t="shared" si="2"/>
        <v>-12.32</v>
      </c>
      <c r="M39" s="15">
        <f t="shared" si="3"/>
        <v>-5.8015313237188106</v>
      </c>
      <c r="N39" s="41">
        <f t="shared" si="0"/>
        <v>40834</v>
      </c>
      <c r="O39" s="17">
        <f t="shared" si="1"/>
        <v>20</v>
      </c>
    </row>
    <row r="40" spans="1:15" ht="16.5" customHeight="1" x14ac:dyDescent="0.2">
      <c r="A40" s="33">
        <v>40834.861319444448</v>
      </c>
      <c r="B40" s="18">
        <v>40834.861319444448</v>
      </c>
      <c r="C40" s="19" t="s">
        <v>54</v>
      </c>
      <c r="D40" s="19" t="s">
        <v>16</v>
      </c>
      <c r="E40" s="20">
        <v>2500</v>
      </c>
      <c r="F40" s="19" t="s">
        <v>3</v>
      </c>
      <c r="G40" s="21">
        <v>1.37368</v>
      </c>
      <c r="H40" s="21">
        <v>1.37375</v>
      </c>
      <c r="I40" s="21">
        <v>-0.18</v>
      </c>
      <c r="J40" s="21">
        <v>-0.1</v>
      </c>
      <c r="K40" s="34" t="s">
        <v>20</v>
      </c>
      <c r="L40" s="8">
        <f t="shared" si="2"/>
        <v>-12.6</v>
      </c>
      <c r="M40" s="15">
        <f t="shared" si="3"/>
        <v>-6.4490045309836859</v>
      </c>
      <c r="N40" s="41">
        <f t="shared" si="0"/>
        <v>40834</v>
      </c>
      <c r="O40" s="17">
        <f t="shared" si="1"/>
        <v>20</v>
      </c>
    </row>
    <row r="41" spans="1:15" ht="16.5" customHeight="1" x14ac:dyDescent="0.2">
      <c r="A41" s="31">
        <v>40835.021192129629</v>
      </c>
      <c r="B41" s="22">
        <v>40835.021192129629</v>
      </c>
      <c r="C41" s="16" t="s">
        <v>55</v>
      </c>
      <c r="D41" s="16" t="s">
        <v>19</v>
      </c>
      <c r="E41" s="23">
        <v>5000</v>
      </c>
      <c r="F41" s="16" t="s">
        <v>3</v>
      </c>
      <c r="G41" s="24">
        <v>1.3797600000000001</v>
      </c>
      <c r="H41" s="24">
        <v>1.3797600000000001</v>
      </c>
      <c r="I41" s="24">
        <v>0</v>
      </c>
      <c r="J41" s="24">
        <v>-0.2</v>
      </c>
      <c r="K41" s="32" t="s">
        <v>17</v>
      </c>
      <c r="L41" s="8">
        <f t="shared" si="2"/>
        <v>-12.799999999999999</v>
      </c>
      <c r="M41" s="15">
        <f t="shared" si="3"/>
        <v>-7.0538612423185727</v>
      </c>
      <c r="N41" s="41">
        <f t="shared" si="0"/>
        <v>40835</v>
      </c>
      <c r="O41" s="17">
        <f t="shared" si="1"/>
        <v>0</v>
      </c>
    </row>
    <row r="42" spans="1:15" ht="16.5" customHeight="1" x14ac:dyDescent="0.2">
      <c r="A42" s="33">
        <v>40835.028240740743</v>
      </c>
      <c r="B42" s="18">
        <v>40835.028240740743</v>
      </c>
      <c r="C42" s="19" t="s">
        <v>56</v>
      </c>
      <c r="D42" s="19" t="s">
        <v>16</v>
      </c>
      <c r="E42" s="20">
        <v>2500</v>
      </c>
      <c r="F42" s="19" t="s">
        <v>3</v>
      </c>
      <c r="G42" s="21">
        <v>1.38056</v>
      </c>
      <c r="H42" s="21">
        <v>1.3797600000000001</v>
      </c>
      <c r="I42" s="21">
        <v>2</v>
      </c>
      <c r="J42" s="21">
        <v>7.0000000000000007E-2</v>
      </c>
      <c r="K42" s="34" t="s">
        <v>20</v>
      </c>
      <c r="L42" s="8">
        <f t="shared" si="2"/>
        <v>-10.729999999999999</v>
      </c>
      <c r="M42" s="15">
        <f t="shared" si="3"/>
        <v>-7.4039696954310896</v>
      </c>
      <c r="N42" s="41">
        <f t="shared" si="0"/>
        <v>40835</v>
      </c>
      <c r="O42" s="17">
        <f t="shared" si="1"/>
        <v>0</v>
      </c>
    </row>
    <row r="43" spans="1:15" ht="16.5" customHeight="1" x14ac:dyDescent="0.2">
      <c r="A43" s="31">
        <v>40835.034178240741</v>
      </c>
      <c r="B43" s="22">
        <v>40835.034178240741</v>
      </c>
      <c r="C43" s="16" t="s">
        <v>57</v>
      </c>
      <c r="D43" s="16" t="s">
        <v>16</v>
      </c>
      <c r="E43" s="23">
        <v>2500</v>
      </c>
      <c r="F43" s="16" t="s">
        <v>3</v>
      </c>
      <c r="G43" s="24">
        <v>1.3802300000000001</v>
      </c>
      <c r="H43" s="24">
        <v>1.3797600000000001</v>
      </c>
      <c r="I43" s="24">
        <v>1.18</v>
      </c>
      <c r="J43" s="24">
        <v>-0.1</v>
      </c>
      <c r="K43" s="32" t="s">
        <v>20</v>
      </c>
      <c r="L43" s="8">
        <f t="shared" si="2"/>
        <v>-9.6499999999999986</v>
      </c>
      <c r="M43" s="15">
        <f t="shared" si="3"/>
        <v>-7.6178773434852713</v>
      </c>
      <c r="N43" s="41">
        <f t="shared" si="0"/>
        <v>40835</v>
      </c>
      <c r="O43" s="17">
        <f t="shared" si="1"/>
        <v>0</v>
      </c>
    </row>
    <row r="44" spans="1:15" ht="16.5" customHeight="1" x14ac:dyDescent="0.2">
      <c r="A44" s="33">
        <v>40835.080405092594</v>
      </c>
      <c r="B44" s="18">
        <v>40835.080405092594</v>
      </c>
      <c r="C44" s="19" t="s">
        <v>58</v>
      </c>
      <c r="D44" s="19" t="s">
        <v>19</v>
      </c>
      <c r="E44" s="20">
        <v>5000</v>
      </c>
      <c r="F44" s="19" t="s">
        <v>3</v>
      </c>
      <c r="G44" s="21">
        <v>1.3815</v>
      </c>
      <c r="H44" s="21">
        <v>1.3815</v>
      </c>
      <c r="I44" s="21">
        <v>0</v>
      </c>
      <c r="J44" s="21">
        <v>-0.2</v>
      </c>
      <c r="K44" s="34" t="s">
        <v>17</v>
      </c>
      <c r="L44" s="8">
        <f t="shared" si="2"/>
        <v>-9.8499999999999979</v>
      </c>
      <c r="M44" s="15">
        <f t="shared" si="3"/>
        <v>-7.8304604536295308</v>
      </c>
      <c r="N44" s="41">
        <f t="shared" si="0"/>
        <v>40835</v>
      </c>
      <c r="O44" s="17">
        <f t="shared" si="1"/>
        <v>1</v>
      </c>
    </row>
    <row r="45" spans="1:15" ht="16.5" customHeight="1" x14ac:dyDescent="0.2">
      <c r="A45" s="31">
        <v>40835.081354166665</v>
      </c>
      <c r="B45" s="22">
        <v>40835.081354166665</v>
      </c>
      <c r="C45" s="16" t="s">
        <v>59</v>
      </c>
      <c r="D45" s="16" t="s">
        <v>16</v>
      </c>
      <c r="E45" s="23">
        <v>2500</v>
      </c>
      <c r="F45" s="16" t="s">
        <v>3</v>
      </c>
      <c r="G45" s="24">
        <v>1.38232</v>
      </c>
      <c r="H45" s="24">
        <v>1.3815</v>
      </c>
      <c r="I45" s="24">
        <v>2.0499999999999998</v>
      </c>
      <c r="J45" s="24">
        <v>7.0000000000000007E-2</v>
      </c>
      <c r="K45" s="32" t="s">
        <v>20</v>
      </c>
      <c r="L45" s="8">
        <f t="shared" si="2"/>
        <v>-7.7299999999999978</v>
      </c>
      <c r="M45" s="15">
        <f t="shared" si="3"/>
        <v>-7.8208927913790989</v>
      </c>
      <c r="N45" s="41">
        <f t="shared" si="0"/>
        <v>40835</v>
      </c>
      <c r="O45" s="17">
        <f t="shared" si="1"/>
        <v>1</v>
      </c>
    </row>
    <row r="46" spans="1:15" ht="16.5" customHeight="1" x14ac:dyDescent="0.2">
      <c r="A46" s="33">
        <v>40835.083634259259</v>
      </c>
      <c r="B46" s="18">
        <v>40835.083634259259</v>
      </c>
      <c r="C46" s="19" t="s">
        <v>60</v>
      </c>
      <c r="D46" s="19" t="s">
        <v>16</v>
      </c>
      <c r="E46" s="20">
        <v>2500</v>
      </c>
      <c r="F46" s="19" t="s">
        <v>3</v>
      </c>
      <c r="G46" s="21">
        <v>1.3810899999999999</v>
      </c>
      <c r="H46" s="21">
        <v>1.3815</v>
      </c>
      <c r="I46" s="21">
        <v>-1.03</v>
      </c>
      <c r="J46" s="21">
        <v>-0.1</v>
      </c>
      <c r="K46" s="34" t="s">
        <v>20</v>
      </c>
      <c r="L46" s="8">
        <f t="shared" si="2"/>
        <v>-8.8599999999999977</v>
      </c>
      <c r="M46" s="15">
        <f t="shared" si="3"/>
        <v>-7.9198553826763272</v>
      </c>
      <c r="N46" s="41">
        <f t="shared" si="0"/>
        <v>40835</v>
      </c>
      <c r="O46" s="17">
        <f t="shared" si="1"/>
        <v>2</v>
      </c>
    </row>
    <row r="47" spans="1:15" ht="16.5" customHeight="1" x14ac:dyDescent="0.2">
      <c r="A47" s="31">
        <v>40835.091122685182</v>
      </c>
      <c r="B47" s="22">
        <v>40835.091122685182</v>
      </c>
      <c r="C47" s="16" t="s">
        <v>61</v>
      </c>
      <c r="D47" s="16" t="s">
        <v>19</v>
      </c>
      <c r="E47" s="23">
        <v>5000</v>
      </c>
      <c r="F47" s="16" t="s">
        <v>3</v>
      </c>
      <c r="G47" s="24">
        <v>1.3833500000000001</v>
      </c>
      <c r="H47" s="24">
        <v>1.3833500000000001</v>
      </c>
      <c r="I47" s="24">
        <v>0</v>
      </c>
      <c r="J47" s="24">
        <v>-0.2</v>
      </c>
      <c r="K47" s="32" t="s">
        <v>17</v>
      </c>
      <c r="L47" s="8">
        <f t="shared" si="2"/>
        <v>-9.0599999999999969</v>
      </c>
      <c r="M47" s="15">
        <f t="shared" si="3"/>
        <v>-8.0284405843261997</v>
      </c>
      <c r="N47" s="41">
        <f t="shared" si="0"/>
        <v>40835</v>
      </c>
      <c r="O47" s="17">
        <f t="shared" si="1"/>
        <v>2</v>
      </c>
    </row>
    <row r="48" spans="1:15" ht="16.5" customHeight="1" x14ac:dyDescent="0.2">
      <c r="A48" s="33">
        <v>40835.09202546296</v>
      </c>
      <c r="B48" s="18">
        <v>40835.09202546296</v>
      </c>
      <c r="C48" s="19" t="s">
        <v>62</v>
      </c>
      <c r="D48" s="19" t="s">
        <v>16</v>
      </c>
      <c r="E48" s="20">
        <v>1000</v>
      </c>
      <c r="F48" s="19" t="s">
        <v>3</v>
      </c>
      <c r="G48" s="21">
        <v>1.3835999999999999</v>
      </c>
      <c r="H48" s="21">
        <v>1.3833500000000001</v>
      </c>
      <c r="I48" s="21">
        <v>0.25</v>
      </c>
      <c r="J48" s="21">
        <v>-0.04</v>
      </c>
      <c r="K48" s="34" t="s">
        <v>20</v>
      </c>
      <c r="L48" s="8">
        <f t="shared" si="2"/>
        <v>-8.8499999999999961</v>
      </c>
      <c r="M48" s="15">
        <f t="shared" si="3"/>
        <v>-8.1066843381998943</v>
      </c>
      <c r="N48" s="41">
        <f t="shared" si="0"/>
        <v>40835</v>
      </c>
      <c r="O48" s="17">
        <f t="shared" si="1"/>
        <v>2</v>
      </c>
    </row>
    <row r="49" spans="1:15" ht="16.5" customHeight="1" x14ac:dyDescent="0.2">
      <c r="A49" s="31">
        <v>40835.09202546296</v>
      </c>
      <c r="B49" s="22">
        <v>40835.09202546296</v>
      </c>
      <c r="C49" s="16" t="s">
        <v>62</v>
      </c>
      <c r="D49" s="16" t="s">
        <v>16</v>
      </c>
      <c r="E49" s="23">
        <v>1000</v>
      </c>
      <c r="F49" s="16" t="s">
        <v>3</v>
      </c>
      <c r="G49" s="24">
        <v>1.3835999999999999</v>
      </c>
      <c r="H49" s="24">
        <v>1.3833500000000001</v>
      </c>
      <c r="I49" s="24">
        <v>0.25</v>
      </c>
      <c r="J49" s="24">
        <v>-0.04</v>
      </c>
      <c r="K49" s="32" t="s">
        <v>20</v>
      </c>
      <c r="L49" s="8">
        <f t="shared" si="2"/>
        <v>-8.6399999999999952</v>
      </c>
      <c r="M49" s="15">
        <f t="shared" si="3"/>
        <v>-8.1574763059903805</v>
      </c>
      <c r="N49" s="41">
        <f t="shared" si="0"/>
        <v>40835</v>
      </c>
      <c r="O49" s="17">
        <f t="shared" si="1"/>
        <v>2</v>
      </c>
    </row>
    <row r="50" spans="1:15" ht="16.5" customHeight="1" x14ac:dyDescent="0.2">
      <c r="A50" s="33">
        <v>40835.092222222222</v>
      </c>
      <c r="B50" s="18">
        <v>40835.092222222222</v>
      </c>
      <c r="C50" s="19" t="s">
        <v>63</v>
      </c>
      <c r="D50" s="19" t="s">
        <v>16</v>
      </c>
      <c r="E50" s="20">
        <v>3000</v>
      </c>
      <c r="F50" s="19" t="s">
        <v>3</v>
      </c>
      <c r="G50" s="21">
        <v>1.3833800000000001</v>
      </c>
      <c r="H50" s="21">
        <v>1.3833500000000001</v>
      </c>
      <c r="I50" s="21">
        <v>0.09</v>
      </c>
      <c r="J50" s="21">
        <v>-0.12</v>
      </c>
      <c r="K50" s="34" t="s">
        <v>20</v>
      </c>
      <c r="L50" s="8">
        <f t="shared" si="2"/>
        <v>-8.6699999999999946</v>
      </c>
      <c r="M50" s="15">
        <f t="shared" si="3"/>
        <v>-8.2062880863722487</v>
      </c>
      <c r="N50" s="41">
        <f t="shared" si="0"/>
        <v>40835</v>
      </c>
      <c r="O50" s="17">
        <f t="shared" si="1"/>
        <v>2</v>
      </c>
    </row>
    <row r="51" spans="1:15" ht="16.5" customHeight="1" x14ac:dyDescent="0.2">
      <c r="A51" s="31">
        <v>40835.109351851854</v>
      </c>
      <c r="B51" s="22">
        <v>40835.109351851854</v>
      </c>
      <c r="C51" s="16" t="s">
        <v>64</v>
      </c>
      <c r="D51" s="16" t="s">
        <v>16</v>
      </c>
      <c r="E51" s="23">
        <v>1000</v>
      </c>
      <c r="F51" s="16" t="s">
        <v>3</v>
      </c>
      <c r="G51" s="24">
        <v>1.3811</v>
      </c>
      <c r="H51" s="24">
        <v>1.3811</v>
      </c>
      <c r="I51" s="24">
        <v>0</v>
      </c>
      <c r="J51" s="24">
        <v>-0.04</v>
      </c>
      <c r="K51" s="32" t="s">
        <v>17</v>
      </c>
      <c r="L51" s="8">
        <f t="shared" si="2"/>
        <v>-8.7099999999999937</v>
      </c>
      <c r="M51" s="15">
        <f t="shared" si="3"/>
        <v>-8.2542606495748903</v>
      </c>
      <c r="N51" s="41">
        <f t="shared" si="0"/>
        <v>40835</v>
      </c>
      <c r="O51" s="17">
        <f t="shared" si="1"/>
        <v>2</v>
      </c>
    </row>
    <row r="52" spans="1:15" ht="16.5" customHeight="1" x14ac:dyDescent="0.2">
      <c r="A52" s="33">
        <v>40835.109351851854</v>
      </c>
      <c r="B52" s="18">
        <v>40835.109351851854</v>
      </c>
      <c r="C52" s="19" t="s">
        <v>64</v>
      </c>
      <c r="D52" s="19" t="s">
        <v>16</v>
      </c>
      <c r="E52" s="20">
        <v>4000</v>
      </c>
      <c r="F52" s="19" t="s">
        <v>3</v>
      </c>
      <c r="G52" s="21">
        <v>1.3811</v>
      </c>
      <c r="H52" s="21">
        <v>1.3811</v>
      </c>
      <c r="I52" s="21">
        <v>0</v>
      </c>
      <c r="J52" s="21">
        <v>-0.16</v>
      </c>
      <c r="K52" s="34" t="s">
        <v>17</v>
      </c>
      <c r="L52" s="8">
        <f t="shared" si="2"/>
        <v>-8.8699999999999939</v>
      </c>
      <c r="M52" s="15">
        <f t="shared" si="3"/>
        <v>-8.312902492472519</v>
      </c>
      <c r="N52" s="41">
        <f t="shared" si="0"/>
        <v>40835</v>
      </c>
      <c r="O52" s="17">
        <f t="shared" si="1"/>
        <v>2</v>
      </c>
    </row>
    <row r="53" spans="1:15" ht="16.5" customHeight="1" x14ac:dyDescent="0.2">
      <c r="A53" s="31">
        <v>40835.111898148149</v>
      </c>
      <c r="B53" s="22">
        <v>40835.111898148149</v>
      </c>
      <c r="C53" s="16" t="s">
        <v>65</v>
      </c>
      <c r="D53" s="16" t="s">
        <v>19</v>
      </c>
      <c r="E53" s="23">
        <v>3000</v>
      </c>
      <c r="F53" s="16" t="s">
        <v>3</v>
      </c>
      <c r="G53" s="24">
        <v>1.381</v>
      </c>
      <c r="H53" s="24">
        <v>1.3811</v>
      </c>
      <c r="I53" s="24">
        <v>0.3</v>
      </c>
      <c r="J53" s="24">
        <v>-0.12</v>
      </c>
      <c r="K53" s="32" t="s">
        <v>20</v>
      </c>
      <c r="L53" s="8">
        <f t="shared" si="2"/>
        <v>-8.6899999999999924</v>
      </c>
      <c r="M53" s="15">
        <f t="shared" si="3"/>
        <v>-8.3488165408084694</v>
      </c>
      <c r="N53" s="41">
        <f t="shared" si="0"/>
        <v>40835</v>
      </c>
      <c r="O53" s="17">
        <f t="shared" si="1"/>
        <v>2</v>
      </c>
    </row>
    <row r="54" spans="1:15" ht="16.5" customHeight="1" x14ac:dyDescent="0.2">
      <c r="A54" s="33">
        <v>40835.111909722225</v>
      </c>
      <c r="B54" s="18">
        <v>40835.111909722225</v>
      </c>
      <c r="C54" s="19" t="s">
        <v>65</v>
      </c>
      <c r="D54" s="19" t="s">
        <v>19</v>
      </c>
      <c r="E54" s="20">
        <v>2000</v>
      </c>
      <c r="F54" s="19" t="s">
        <v>3</v>
      </c>
      <c r="G54" s="21">
        <v>1.38103</v>
      </c>
      <c r="H54" s="21">
        <v>1.3811</v>
      </c>
      <c r="I54" s="21">
        <v>0.14000000000000001</v>
      </c>
      <c r="J54" s="21">
        <v>-0.08</v>
      </c>
      <c r="K54" s="34" t="s">
        <v>20</v>
      </c>
      <c r="L54" s="8">
        <f t="shared" si="2"/>
        <v>-8.6299999999999919</v>
      </c>
      <c r="M54" s="15">
        <f t="shared" ref="M54:M85" si="4">($Q$1*(L54-M53))+M53</f>
        <v>-8.3755959178743282</v>
      </c>
      <c r="N54" s="41">
        <f t="shared" si="0"/>
        <v>40835</v>
      </c>
      <c r="O54" s="17">
        <f t="shared" si="1"/>
        <v>2</v>
      </c>
    </row>
    <row r="55" spans="1:15" ht="16.5" customHeight="1" x14ac:dyDescent="0.2">
      <c r="A55" s="31">
        <v>40835.125069444446</v>
      </c>
      <c r="B55" s="22">
        <v>40835.125069444446</v>
      </c>
      <c r="C55" s="16" t="s">
        <v>66</v>
      </c>
      <c r="D55" s="16" t="s">
        <v>16</v>
      </c>
      <c r="E55" s="23">
        <v>5000</v>
      </c>
      <c r="F55" s="16" t="s">
        <v>3</v>
      </c>
      <c r="G55" s="24">
        <v>1.3794200000000001</v>
      </c>
      <c r="H55" s="24">
        <v>1.3794200000000001</v>
      </c>
      <c r="I55" s="24">
        <v>0</v>
      </c>
      <c r="J55" s="24">
        <v>-0.2</v>
      </c>
      <c r="K55" s="32" t="s">
        <v>17</v>
      </c>
      <c r="L55" s="8">
        <f t="shared" si="2"/>
        <v>-8.8299999999999912</v>
      </c>
      <c r="M55" s="15">
        <f t="shared" si="4"/>
        <v>-8.4188724971243918</v>
      </c>
      <c r="N55" s="41">
        <f t="shared" si="0"/>
        <v>40835</v>
      </c>
      <c r="O55" s="17">
        <f t="shared" si="1"/>
        <v>3</v>
      </c>
    </row>
    <row r="56" spans="1:15" ht="16.5" customHeight="1" x14ac:dyDescent="0.2">
      <c r="A56" s="33">
        <v>40835.142754629633</v>
      </c>
      <c r="B56" s="18">
        <v>40835.142754629633</v>
      </c>
      <c r="C56" s="19" t="s">
        <v>67</v>
      </c>
      <c r="D56" s="19" t="s">
        <v>19</v>
      </c>
      <c r="E56" s="20">
        <v>2500</v>
      </c>
      <c r="F56" s="19" t="s">
        <v>3</v>
      </c>
      <c r="G56" s="21">
        <v>1.38035</v>
      </c>
      <c r="H56" s="21">
        <v>1.3794200000000001</v>
      </c>
      <c r="I56" s="21">
        <v>-2.33</v>
      </c>
      <c r="J56" s="21">
        <v>-0.1</v>
      </c>
      <c r="K56" s="34" t="s">
        <v>20</v>
      </c>
      <c r="L56" s="8">
        <f t="shared" si="2"/>
        <v>-11.259999999999991</v>
      </c>
      <c r="M56" s="15">
        <f t="shared" si="4"/>
        <v>-8.6894560688268303</v>
      </c>
      <c r="N56" s="41">
        <f t="shared" si="0"/>
        <v>40835</v>
      </c>
      <c r="O56" s="17">
        <f t="shared" si="1"/>
        <v>3</v>
      </c>
    </row>
    <row r="57" spans="1:15" ht="16.5" customHeight="1" x14ac:dyDescent="0.2">
      <c r="A57" s="31">
        <v>40835.142847222225</v>
      </c>
      <c r="B57" s="22">
        <v>40835.142847222225</v>
      </c>
      <c r="C57" s="16" t="s">
        <v>68</v>
      </c>
      <c r="D57" s="16" t="s">
        <v>19</v>
      </c>
      <c r="E57" s="23">
        <v>2500</v>
      </c>
      <c r="F57" s="16" t="s">
        <v>3</v>
      </c>
      <c r="G57" s="24">
        <v>1.3804099999999999</v>
      </c>
      <c r="H57" s="24">
        <v>1.3794200000000001</v>
      </c>
      <c r="I57" s="24">
        <v>-2.48</v>
      </c>
      <c r="J57" s="24">
        <v>-0.1</v>
      </c>
      <c r="K57" s="32" t="s">
        <v>20</v>
      </c>
      <c r="L57" s="8">
        <f t="shared" si="2"/>
        <v>-13.839999999999991</v>
      </c>
      <c r="M57" s="15">
        <f t="shared" si="4"/>
        <v>-9.1799840622718936</v>
      </c>
      <c r="N57" s="41">
        <f t="shared" si="0"/>
        <v>40835</v>
      </c>
      <c r="O57" s="17">
        <f t="shared" si="1"/>
        <v>3</v>
      </c>
    </row>
    <row r="58" spans="1:15" ht="16.5" customHeight="1" x14ac:dyDescent="0.2">
      <c r="A58" s="33">
        <v>40835.14403935185</v>
      </c>
      <c r="B58" s="18">
        <v>40835.14403935185</v>
      </c>
      <c r="C58" s="19" t="s">
        <v>69</v>
      </c>
      <c r="D58" s="19" t="s">
        <v>19</v>
      </c>
      <c r="E58" s="20">
        <v>5000</v>
      </c>
      <c r="F58" s="19" t="s">
        <v>3</v>
      </c>
      <c r="G58" s="21">
        <v>1.3807499999999999</v>
      </c>
      <c r="H58" s="21">
        <v>1.3807499999999999</v>
      </c>
      <c r="I58" s="21">
        <v>0</v>
      </c>
      <c r="J58" s="21">
        <v>-0.2</v>
      </c>
      <c r="K58" s="34" t="s">
        <v>17</v>
      </c>
      <c r="L58" s="8">
        <f t="shared" si="2"/>
        <v>-14.03999999999999</v>
      </c>
      <c r="M58" s="15">
        <f t="shared" si="4"/>
        <v>-9.6428427230079024</v>
      </c>
      <c r="N58" s="41">
        <f t="shared" si="0"/>
        <v>40835</v>
      </c>
      <c r="O58" s="17">
        <f t="shared" si="1"/>
        <v>3</v>
      </c>
    </row>
    <row r="59" spans="1:15" ht="16.5" customHeight="1" x14ac:dyDescent="0.2">
      <c r="A59" s="31">
        <v>40835.145972222221</v>
      </c>
      <c r="B59" s="22">
        <v>40835.145972222221</v>
      </c>
      <c r="C59" s="16" t="s">
        <v>70</v>
      </c>
      <c r="D59" s="16" t="s">
        <v>16</v>
      </c>
      <c r="E59" s="23">
        <v>2500</v>
      </c>
      <c r="F59" s="16" t="s">
        <v>3</v>
      </c>
      <c r="G59" s="24">
        <v>1.38164</v>
      </c>
      <c r="H59" s="24">
        <v>1.3807499999999999</v>
      </c>
      <c r="I59" s="24">
        <v>2.23</v>
      </c>
      <c r="J59" s="24">
        <v>7.0000000000000007E-2</v>
      </c>
      <c r="K59" s="32" t="s">
        <v>20</v>
      </c>
      <c r="L59" s="8">
        <f t="shared" si="2"/>
        <v>-11.73999999999999</v>
      </c>
      <c r="M59" s="15">
        <f t="shared" si="4"/>
        <v>-9.8425719874833391</v>
      </c>
      <c r="N59" s="41">
        <f t="shared" si="0"/>
        <v>40835</v>
      </c>
      <c r="O59" s="17">
        <f t="shared" si="1"/>
        <v>3</v>
      </c>
    </row>
    <row r="60" spans="1:15" ht="16.5" customHeight="1" x14ac:dyDescent="0.2">
      <c r="A60" s="33">
        <v>40835.146921296298</v>
      </c>
      <c r="B60" s="18">
        <v>40835.146921296298</v>
      </c>
      <c r="C60" s="19" t="s">
        <v>71</v>
      </c>
      <c r="D60" s="19" t="s">
        <v>16</v>
      </c>
      <c r="E60" s="20">
        <v>2500</v>
      </c>
      <c r="F60" s="19" t="s">
        <v>3</v>
      </c>
      <c r="G60" s="21">
        <v>1.3812</v>
      </c>
      <c r="H60" s="21">
        <v>1.3807499999999999</v>
      </c>
      <c r="I60" s="21">
        <v>1.1299999999999999</v>
      </c>
      <c r="J60" s="21">
        <v>-0.1</v>
      </c>
      <c r="K60" s="34" t="s">
        <v>20</v>
      </c>
      <c r="L60" s="8">
        <f t="shared" si="2"/>
        <v>-10.709999999999988</v>
      </c>
      <c r="M60" s="15">
        <f t="shared" si="4"/>
        <v>-9.9251841791515911</v>
      </c>
      <c r="N60" s="41">
        <f t="shared" si="0"/>
        <v>40835</v>
      </c>
      <c r="O60" s="17">
        <f t="shared" si="1"/>
        <v>3</v>
      </c>
    </row>
    <row r="61" spans="1:15" ht="16.5" customHeight="1" x14ac:dyDescent="0.2">
      <c r="A61" s="31">
        <v>40835.156875000001</v>
      </c>
      <c r="B61" s="22">
        <v>40835.156875000001</v>
      </c>
      <c r="C61" s="16" t="s">
        <v>72</v>
      </c>
      <c r="D61" s="16" t="s">
        <v>19</v>
      </c>
      <c r="E61" s="23">
        <v>5000</v>
      </c>
      <c r="F61" s="16" t="s">
        <v>3</v>
      </c>
      <c r="G61" s="24">
        <v>1.38161</v>
      </c>
      <c r="H61" s="24">
        <v>1.38161</v>
      </c>
      <c r="I61" s="24">
        <v>0</v>
      </c>
      <c r="J61" s="24">
        <v>-0.2</v>
      </c>
      <c r="K61" s="32" t="s">
        <v>17</v>
      </c>
      <c r="L61" s="8">
        <f t="shared" si="2"/>
        <v>-10.909999999999988</v>
      </c>
      <c r="M61" s="15">
        <f t="shared" si="4"/>
        <v>-10.018976162089533</v>
      </c>
      <c r="N61" s="41">
        <f t="shared" si="0"/>
        <v>40835</v>
      </c>
      <c r="O61" s="17">
        <f t="shared" si="1"/>
        <v>3</v>
      </c>
    </row>
    <row r="62" spans="1:15" ht="16.5" customHeight="1" x14ac:dyDescent="0.2">
      <c r="A62" s="33">
        <v>40835.158692129633</v>
      </c>
      <c r="B62" s="18">
        <v>40835.158692129633</v>
      </c>
      <c r="C62" s="19" t="s">
        <v>73</v>
      </c>
      <c r="D62" s="19" t="s">
        <v>16</v>
      </c>
      <c r="E62" s="20">
        <v>2500</v>
      </c>
      <c r="F62" s="19" t="s">
        <v>3</v>
      </c>
      <c r="G62" s="21">
        <v>1.3817299999999999</v>
      </c>
      <c r="H62" s="21">
        <v>1.38161</v>
      </c>
      <c r="I62" s="21">
        <v>0.3</v>
      </c>
      <c r="J62" s="21">
        <v>-0.1</v>
      </c>
      <c r="K62" s="34" t="s">
        <v>20</v>
      </c>
      <c r="L62" s="8">
        <f t="shared" si="2"/>
        <v>-10.709999999999987</v>
      </c>
      <c r="M62" s="15">
        <f t="shared" si="4"/>
        <v>-10.084787956176243</v>
      </c>
      <c r="N62" s="41">
        <f t="shared" si="0"/>
        <v>40835</v>
      </c>
      <c r="O62" s="17">
        <f t="shared" si="1"/>
        <v>3</v>
      </c>
    </row>
    <row r="63" spans="1:15" ht="16.5" customHeight="1" x14ac:dyDescent="0.2">
      <c r="A63" s="31">
        <v>40835.158715277779</v>
      </c>
      <c r="B63" s="22">
        <v>40835.158715277779</v>
      </c>
      <c r="C63" s="16" t="s">
        <v>74</v>
      </c>
      <c r="D63" s="16" t="s">
        <v>16</v>
      </c>
      <c r="E63" s="23">
        <v>2500</v>
      </c>
      <c r="F63" s="16" t="s">
        <v>3</v>
      </c>
      <c r="G63" s="24">
        <v>1.3817299999999999</v>
      </c>
      <c r="H63" s="24">
        <v>1.38161</v>
      </c>
      <c r="I63" s="24">
        <v>0.3</v>
      </c>
      <c r="J63" s="24">
        <v>-0.1</v>
      </c>
      <c r="K63" s="32" t="s">
        <v>20</v>
      </c>
      <c r="L63" s="8">
        <f t="shared" si="2"/>
        <v>-10.509999999999986</v>
      </c>
      <c r="M63" s="15">
        <f t="shared" si="4"/>
        <v>-10.125284341302313</v>
      </c>
      <c r="N63" s="41">
        <f t="shared" si="0"/>
        <v>40835</v>
      </c>
      <c r="O63" s="17">
        <f t="shared" si="1"/>
        <v>3</v>
      </c>
    </row>
    <row r="64" spans="1:15" ht="16.5" customHeight="1" x14ac:dyDescent="0.2">
      <c r="A64" s="33">
        <v>40835.824178240742</v>
      </c>
      <c r="B64" s="18">
        <v>40835.824178240742</v>
      </c>
      <c r="C64" s="19" t="s">
        <v>75</v>
      </c>
      <c r="D64" s="19" t="s">
        <v>19</v>
      </c>
      <c r="E64" s="20">
        <v>5000</v>
      </c>
      <c r="F64" s="19" t="s">
        <v>3</v>
      </c>
      <c r="G64" s="21">
        <v>1.37727</v>
      </c>
      <c r="H64" s="21">
        <v>1.37727</v>
      </c>
      <c r="I64" s="21">
        <v>0</v>
      </c>
      <c r="J64" s="21">
        <v>-0.2</v>
      </c>
      <c r="K64" s="34" t="s">
        <v>17</v>
      </c>
      <c r="L64" s="8">
        <f t="shared" si="2"/>
        <v>-10.709999999999985</v>
      </c>
      <c r="M64" s="15">
        <f t="shared" si="4"/>
        <v>-10.180971546892568</v>
      </c>
      <c r="N64" s="41">
        <f t="shared" si="0"/>
        <v>40835</v>
      </c>
      <c r="O64" s="17">
        <f t="shared" si="1"/>
        <v>19</v>
      </c>
    </row>
    <row r="65" spans="1:15" ht="16.5" customHeight="1" x14ac:dyDescent="0.2">
      <c r="A65" s="31">
        <v>40835.826192129629</v>
      </c>
      <c r="B65" s="22">
        <v>40835.826192129629</v>
      </c>
      <c r="C65" s="16" t="s">
        <v>76</v>
      </c>
      <c r="D65" s="16" t="s">
        <v>16</v>
      </c>
      <c r="E65" s="23">
        <v>2500</v>
      </c>
      <c r="F65" s="16" t="s">
        <v>3</v>
      </c>
      <c r="G65" s="24">
        <v>1.37731</v>
      </c>
      <c r="H65" s="24">
        <v>1.37727</v>
      </c>
      <c r="I65" s="24">
        <v>0.1</v>
      </c>
      <c r="J65" s="24">
        <v>-0.1</v>
      </c>
      <c r="K65" s="32" t="s">
        <v>20</v>
      </c>
      <c r="L65" s="8">
        <f t="shared" si="2"/>
        <v>-10.709999999999985</v>
      </c>
      <c r="M65" s="15">
        <f t="shared" si="4"/>
        <v>-10.231355209093275</v>
      </c>
      <c r="N65" s="41">
        <f t="shared" si="0"/>
        <v>40835</v>
      </c>
      <c r="O65" s="17">
        <f t="shared" si="1"/>
        <v>19</v>
      </c>
    </row>
    <row r="66" spans="1:15" ht="16.5" customHeight="1" x14ac:dyDescent="0.2">
      <c r="A66" s="33">
        <v>40835.829814814817</v>
      </c>
      <c r="B66" s="18">
        <v>40835.829814814817</v>
      </c>
      <c r="C66" s="19" t="s">
        <v>77</v>
      </c>
      <c r="D66" s="19" t="s">
        <v>16</v>
      </c>
      <c r="E66" s="20">
        <v>2500</v>
      </c>
      <c r="F66" s="19" t="s">
        <v>3</v>
      </c>
      <c r="G66" s="21">
        <v>1.3767199999999999</v>
      </c>
      <c r="H66" s="21">
        <v>1.37727</v>
      </c>
      <c r="I66" s="21">
        <v>-1.38</v>
      </c>
      <c r="J66" s="21">
        <v>-0.1</v>
      </c>
      <c r="K66" s="34" t="s">
        <v>20</v>
      </c>
      <c r="L66" s="8">
        <f t="shared" si="2"/>
        <v>-12.189999999999985</v>
      </c>
      <c r="M66" s="15">
        <f t="shared" si="4"/>
        <v>-10.417892808227247</v>
      </c>
      <c r="N66" s="41">
        <f t="shared" si="0"/>
        <v>40835</v>
      </c>
      <c r="O66" s="17">
        <f t="shared" si="1"/>
        <v>19</v>
      </c>
    </row>
    <row r="67" spans="1:15" ht="16.5" customHeight="1" x14ac:dyDescent="0.2">
      <c r="A67" s="31">
        <v>40835.837002314816</v>
      </c>
      <c r="B67" s="22">
        <v>40835.837002314816</v>
      </c>
      <c r="C67" s="16" t="s">
        <v>78</v>
      </c>
      <c r="D67" s="16" t="s">
        <v>19</v>
      </c>
      <c r="E67" s="23">
        <v>2000</v>
      </c>
      <c r="F67" s="16" t="s">
        <v>3</v>
      </c>
      <c r="G67" s="24">
        <v>1.3773</v>
      </c>
      <c r="H67" s="24">
        <v>1.3773</v>
      </c>
      <c r="I67" s="24">
        <v>0</v>
      </c>
      <c r="J67" s="24">
        <v>-0.08</v>
      </c>
      <c r="K67" s="32" t="s">
        <v>17</v>
      </c>
      <c r="L67" s="8">
        <f t="shared" si="2"/>
        <v>-12.269999999999985</v>
      </c>
      <c r="M67" s="15">
        <f t="shared" si="4"/>
        <v>-10.59428396934846</v>
      </c>
      <c r="N67" s="41">
        <f t="shared" ref="N67:N130" si="5">INT(A67)</f>
        <v>40835</v>
      </c>
      <c r="O67" s="17">
        <f t="shared" ref="O67:O130" si="6">HOUR(A67)</f>
        <v>20</v>
      </c>
    </row>
    <row r="68" spans="1:15" ht="16.5" customHeight="1" x14ac:dyDescent="0.2">
      <c r="A68" s="33">
        <v>40835.837013888886</v>
      </c>
      <c r="B68" s="18">
        <v>40835.837013888886</v>
      </c>
      <c r="C68" s="19" t="s">
        <v>78</v>
      </c>
      <c r="D68" s="19" t="s">
        <v>19</v>
      </c>
      <c r="E68" s="20">
        <v>3000</v>
      </c>
      <c r="F68" s="19" t="s">
        <v>3</v>
      </c>
      <c r="G68" s="21">
        <v>1.3773599999999999</v>
      </c>
      <c r="H68" s="21">
        <v>1.3773599999999999</v>
      </c>
      <c r="I68" s="21">
        <v>0</v>
      </c>
      <c r="J68" s="21">
        <v>-0.12</v>
      </c>
      <c r="K68" s="34" t="s">
        <v>17</v>
      </c>
      <c r="L68" s="8">
        <f t="shared" ref="L68:L119" si="7">L67+I68+J68</f>
        <v>-12.389999999999985</v>
      </c>
      <c r="M68" s="15">
        <f t="shared" si="4"/>
        <v>-10.765304543696224</v>
      </c>
      <c r="N68" s="41">
        <f t="shared" si="5"/>
        <v>40835</v>
      </c>
      <c r="O68" s="17">
        <f t="shared" si="6"/>
        <v>20</v>
      </c>
    </row>
    <row r="69" spans="1:15" ht="16.5" customHeight="1" x14ac:dyDescent="0.2">
      <c r="A69" s="31">
        <v>40835.843969907408</v>
      </c>
      <c r="B69" s="22">
        <v>40835.843969907408</v>
      </c>
      <c r="C69" s="16" t="s">
        <v>79</v>
      </c>
      <c r="D69" s="16" t="s">
        <v>16</v>
      </c>
      <c r="E69" s="23">
        <v>5000</v>
      </c>
      <c r="F69" s="16" t="s">
        <v>3</v>
      </c>
      <c r="G69" s="24">
        <v>1.3775999999999999</v>
      </c>
      <c r="H69" s="24">
        <v>1.3773359999999999</v>
      </c>
      <c r="I69" s="24">
        <v>1.32</v>
      </c>
      <c r="J69" s="24">
        <v>-0.2</v>
      </c>
      <c r="K69" s="32" t="s">
        <v>20</v>
      </c>
      <c r="L69" s="8">
        <f t="shared" si="7"/>
        <v>-11.269999999999984</v>
      </c>
      <c r="M69" s="15">
        <f t="shared" si="4"/>
        <v>-10.813370777629915</v>
      </c>
      <c r="N69" s="41">
        <f t="shared" si="5"/>
        <v>40835</v>
      </c>
      <c r="O69" s="17">
        <f t="shared" si="6"/>
        <v>20</v>
      </c>
    </row>
    <row r="70" spans="1:15" ht="16.5" customHeight="1" x14ac:dyDescent="0.2">
      <c r="A70" s="33">
        <v>40836.007789351854</v>
      </c>
      <c r="B70" s="18">
        <v>40836.007789351854</v>
      </c>
      <c r="C70" s="19" t="s">
        <v>80</v>
      </c>
      <c r="D70" s="19" t="s">
        <v>19</v>
      </c>
      <c r="E70" s="20">
        <v>5000</v>
      </c>
      <c r="F70" s="19" t="s">
        <v>3</v>
      </c>
      <c r="G70" s="21">
        <v>1.3729199999999999</v>
      </c>
      <c r="H70" s="21">
        <v>1.3729199999999999</v>
      </c>
      <c r="I70" s="21">
        <v>0</v>
      </c>
      <c r="J70" s="21">
        <v>-0.2</v>
      </c>
      <c r="K70" s="34" t="s">
        <v>17</v>
      </c>
      <c r="L70" s="8">
        <f t="shared" si="7"/>
        <v>-11.469999999999983</v>
      </c>
      <c r="M70" s="15">
        <f t="shared" si="4"/>
        <v>-10.875906894046112</v>
      </c>
      <c r="N70" s="41">
        <f t="shared" si="5"/>
        <v>40836</v>
      </c>
      <c r="O70" s="17">
        <f t="shared" si="6"/>
        <v>0</v>
      </c>
    </row>
    <row r="71" spans="1:15" ht="16.5" customHeight="1" x14ac:dyDescent="0.2">
      <c r="A71" s="31">
        <v>40836.011145833334</v>
      </c>
      <c r="B71" s="22">
        <v>40836.011145833334</v>
      </c>
      <c r="C71" s="16" t="s">
        <v>81</v>
      </c>
      <c r="D71" s="16" t="s">
        <v>16</v>
      </c>
      <c r="E71" s="23">
        <v>1000</v>
      </c>
      <c r="F71" s="16" t="s">
        <v>3</v>
      </c>
      <c r="G71" s="24">
        <v>1.37252</v>
      </c>
      <c r="H71" s="24">
        <v>1.3729199999999999</v>
      </c>
      <c r="I71" s="24">
        <v>-0.4</v>
      </c>
      <c r="J71" s="24">
        <v>-0.04</v>
      </c>
      <c r="K71" s="32" t="s">
        <v>20</v>
      </c>
      <c r="L71" s="8">
        <f t="shared" si="7"/>
        <v>-11.909999999999982</v>
      </c>
      <c r="M71" s="15">
        <f t="shared" si="4"/>
        <v>-10.974391951756004</v>
      </c>
      <c r="N71" s="41">
        <f t="shared" si="5"/>
        <v>40836</v>
      </c>
      <c r="O71" s="17">
        <f t="shared" si="6"/>
        <v>0</v>
      </c>
    </row>
    <row r="72" spans="1:15" ht="16.5" customHeight="1" x14ac:dyDescent="0.2">
      <c r="A72" s="33">
        <v>40836.011157407411</v>
      </c>
      <c r="B72" s="18">
        <v>40836.011157407411</v>
      </c>
      <c r="C72" s="19" t="s">
        <v>81</v>
      </c>
      <c r="D72" s="19" t="s">
        <v>16</v>
      </c>
      <c r="E72" s="20">
        <v>4000</v>
      </c>
      <c r="F72" s="19" t="s">
        <v>3</v>
      </c>
      <c r="G72" s="21">
        <v>1.37253</v>
      </c>
      <c r="H72" s="21">
        <v>1.3729199999999999</v>
      </c>
      <c r="I72" s="21">
        <v>-1.56</v>
      </c>
      <c r="J72" s="21">
        <v>-0.16</v>
      </c>
      <c r="K72" s="34" t="s">
        <v>20</v>
      </c>
      <c r="L72" s="8">
        <f t="shared" si="7"/>
        <v>-13.629999999999983</v>
      </c>
      <c r="M72" s="15">
        <f t="shared" si="4"/>
        <v>-11.227307003969717</v>
      </c>
      <c r="N72" s="41">
        <f t="shared" si="5"/>
        <v>40836</v>
      </c>
      <c r="O72" s="17">
        <f t="shared" si="6"/>
        <v>0</v>
      </c>
    </row>
    <row r="73" spans="1:15" ht="16.5" customHeight="1" x14ac:dyDescent="0.2">
      <c r="A73" s="31">
        <v>40836.012291666666</v>
      </c>
      <c r="B73" s="22">
        <v>40836.012291666666</v>
      </c>
      <c r="C73" s="16" t="s">
        <v>82</v>
      </c>
      <c r="D73" s="16" t="s">
        <v>16</v>
      </c>
      <c r="E73" s="23">
        <v>5000</v>
      </c>
      <c r="F73" s="16" t="s">
        <v>3</v>
      </c>
      <c r="G73" s="24">
        <v>1.3723799999999999</v>
      </c>
      <c r="H73" s="24">
        <v>1.3723799999999999</v>
      </c>
      <c r="I73" s="24">
        <v>0</v>
      </c>
      <c r="J73" s="24">
        <v>-0.2</v>
      </c>
      <c r="K73" s="32" t="s">
        <v>17</v>
      </c>
      <c r="L73" s="8">
        <f t="shared" si="7"/>
        <v>-13.829999999999982</v>
      </c>
      <c r="M73" s="15">
        <f t="shared" si="4"/>
        <v>-11.47518252740117</v>
      </c>
      <c r="N73" s="41">
        <f t="shared" si="5"/>
        <v>40836</v>
      </c>
      <c r="O73" s="17">
        <f t="shared" si="6"/>
        <v>0</v>
      </c>
    </row>
    <row r="74" spans="1:15" ht="16.5" customHeight="1" x14ac:dyDescent="0.2">
      <c r="A74" s="33">
        <v>40836.021041666667</v>
      </c>
      <c r="B74" s="18">
        <v>40836.021041666667</v>
      </c>
      <c r="C74" s="19" t="s">
        <v>83</v>
      </c>
      <c r="D74" s="19" t="s">
        <v>19</v>
      </c>
      <c r="E74" s="20">
        <v>2500</v>
      </c>
      <c r="F74" s="19" t="s">
        <v>3</v>
      </c>
      <c r="G74" s="21">
        <v>1.3720300000000001</v>
      </c>
      <c r="H74" s="21">
        <v>1.3723799999999999</v>
      </c>
      <c r="I74" s="21">
        <v>0.88</v>
      </c>
      <c r="J74" s="21">
        <v>7.0000000000000007E-2</v>
      </c>
      <c r="K74" s="34" t="s">
        <v>20</v>
      </c>
      <c r="L74" s="8">
        <f t="shared" si="7"/>
        <v>-12.879999999999981</v>
      </c>
      <c r="M74" s="15">
        <f t="shared" si="4"/>
        <v>-11.608974667648676</v>
      </c>
      <c r="N74" s="41">
        <f t="shared" si="5"/>
        <v>40836</v>
      </c>
      <c r="O74" s="17">
        <f t="shared" si="6"/>
        <v>0</v>
      </c>
    </row>
    <row r="75" spans="1:15" ht="16.5" customHeight="1" x14ac:dyDescent="0.2">
      <c r="A75" s="31">
        <v>40836.028055555558</v>
      </c>
      <c r="B75" s="22">
        <v>40836.028055555558</v>
      </c>
      <c r="C75" s="16" t="s">
        <v>84</v>
      </c>
      <c r="D75" s="16" t="s">
        <v>19</v>
      </c>
      <c r="E75" s="23">
        <v>2500</v>
      </c>
      <c r="F75" s="16" t="s">
        <v>3</v>
      </c>
      <c r="G75" s="24">
        <v>1.37219</v>
      </c>
      <c r="H75" s="24">
        <v>1.3723799999999999</v>
      </c>
      <c r="I75" s="24">
        <v>0.48</v>
      </c>
      <c r="J75" s="24">
        <v>7.0000000000000007E-2</v>
      </c>
      <c r="K75" s="32" t="s">
        <v>20</v>
      </c>
      <c r="L75" s="8">
        <f t="shared" si="7"/>
        <v>-12.329999999999981</v>
      </c>
      <c r="M75" s="15">
        <f t="shared" si="4"/>
        <v>-11.677643746920229</v>
      </c>
      <c r="N75" s="41">
        <f t="shared" si="5"/>
        <v>40836</v>
      </c>
      <c r="O75" s="17">
        <f t="shared" si="6"/>
        <v>0</v>
      </c>
    </row>
    <row r="76" spans="1:15" ht="16.5" customHeight="1" x14ac:dyDescent="0.2">
      <c r="A76" s="33">
        <v>40836.037118055552</v>
      </c>
      <c r="B76" s="18">
        <v>40836.037118055552</v>
      </c>
      <c r="C76" s="19" t="s">
        <v>85</v>
      </c>
      <c r="D76" s="19" t="s">
        <v>16</v>
      </c>
      <c r="E76" s="20">
        <v>5000</v>
      </c>
      <c r="F76" s="19" t="s">
        <v>3</v>
      </c>
      <c r="G76" s="21">
        <v>1.37175</v>
      </c>
      <c r="H76" s="21">
        <v>1.37175</v>
      </c>
      <c r="I76" s="21">
        <v>0</v>
      </c>
      <c r="J76" s="21">
        <v>-0.2</v>
      </c>
      <c r="K76" s="34" t="s">
        <v>17</v>
      </c>
      <c r="L76" s="8">
        <f t="shared" si="7"/>
        <v>-12.52999999999998</v>
      </c>
      <c r="M76" s="15">
        <f t="shared" si="4"/>
        <v>-11.758820532927825</v>
      </c>
      <c r="N76" s="41">
        <f t="shared" si="5"/>
        <v>40836</v>
      </c>
      <c r="O76" s="17">
        <f t="shared" si="6"/>
        <v>0</v>
      </c>
    </row>
    <row r="77" spans="1:15" ht="16.5" customHeight="1" x14ac:dyDescent="0.2">
      <c r="A77" s="31">
        <v>40836.037812499999</v>
      </c>
      <c r="B77" s="22">
        <v>40836.037812499999</v>
      </c>
      <c r="C77" s="16" t="s">
        <v>86</v>
      </c>
      <c r="D77" s="16" t="s">
        <v>19</v>
      </c>
      <c r="E77" s="23">
        <v>2500</v>
      </c>
      <c r="F77" s="16" t="s">
        <v>3</v>
      </c>
      <c r="G77" s="24">
        <v>1.37131</v>
      </c>
      <c r="H77" s="24">
        <v>1.37175</v>
      </c>
      <c r="I77" s="24">
        <v>1.1000000000000001</v>
      </c>
      <c r="J77" s="24">
        <v>7.0000000000000007E-2</v>
      </c>
      <c r="K77" s="32" t="s">
        <v>20</v>
      </c>
      <c r="L77" s="8">
        <f t="shared" si="7"/>
        <v>-11.35999999999998</v>
      </c>
      <c r="M77" s="15">
        <f t="shared" si="4"/>
        <v>-11.720837625029935</v>
      </c>
      <c r="N77" s="41">
        <f t="shared" si="5"/>
        <v>40836</v>
      </c>
      <c r="O77" s="17">
        <f t="shared" si="6"/>
        <v>0</v>
      </c>
    </row>
    <row r="78" spans="1:15" ht="16.5" customHeight="1" x14ac:dyDescent="0.2">
      <c r="A78" s="33">
        <v>40836.040902777779</v>
      </c>
      <c r="B78" s="18">
        <v>40836.040902777779</v>
      </c>
      <c r="C78" s="19" t="s">
        <v>87</v>
      </c>
      <c r="D78" s="19" t="s">
        <v>19</v>
      </c>
      <c r="E78" s="20">
        <v>1000</v>
      </c>
      <c r="F78" s="19" t="s">
        <v>3</v>
      </c>
      <c r="G78" s="21">
        <v>1.37157</v>
      </c>
      <c r="H78" s="21">
        <v>1.37175</v>
      </c>
      <c r="I78" s="21">
        <v>0.18</v>
      </c>
      <c r="J78" s="21">
        <v>0.03</v>
      </c>
      <c r="K78" s="34" t="s">
        <v>20</v>
      </c>
      <c r="L78" s="8">
        <f t="shared" si="7"/>
        <v>-11.149999999999981</v>
      </c>
      <c r="M78" s="15">
        <f t="shared" si="4"/>
        <v>-11.666472136931844</v>
      </c>
      <c r="N78" s="41">
        <f t="shared" si="5"/>
        <v>40836</v>
      </c>
      <c r="O78" s="17">
        <f t="shared" si="6"/>
        <v>0</v>
      </c>
    </row>
    <row r="79" spans="1:15" ht="16.5" customHeight="1" x14ac:dyDescent="0.2">
      <c r="A79" s="31">
        <v>40836.040972222225</v>
      </c>
      <c r="B79" s="22">
        <v>40836.040972222225</v>
      </c>
      <c r="C79" s="16" t="s">
        <v>88</v>
      </c>
      <c r="D79" s="16" t="s">
        <v>19</v>
      </c>
      <c r="E79" s="23">
        <v>1500</v>
      </c>
      <c r="F79" s="16" t="s">
        <v>3</v>
      </c>
      <c r="G79" s="24">
        <v>1.3716600000000001</v>
      </c>
      <c r="H79" s="24">
        <v>1.37175</v>
      </c>
      <c r="I79" s="24">
        <v>0.14000000000000001</v>
      </c>
      <c r="J79" s="24">
        <v>-0.06</v>
      </c>
      <c r="K79" s="32" t="s">
        <v>20</v>
      </c>
      <c r="L79" s="8">
        <f t="shared" si="7"/>
        <v>-11.069999999999981</v>
      </c>
      <c r="M79" s="15">
        <f t="shared" si="4"/>
        <v>-11.609665266747857</v>
      </c>
      <c r="N79" s="41">
        <f t="shared" si="5"/>
        <v>40836</v>
      </c>
      <c r="O79" s="17">
        <f t="shared" si="6"/>
        <v>0</v>
      </c>
    </row>
    <row r="80" spans="1:15" ht="16.5" customHeight="1" x14ac:dyDescent="0.2">
      <c r="A80" s="33">
        <v>40836.048379629632</v>
      </c>
      <c r="B80" s="18">
        <v>40836.048379629632</v>
      </c>
      <c r="C80" s="19" t="s">
        <v>89</v>
      </c>
      <c r="D80" s="19" t="s">
        <v>16</v>
      </c>
      <c r="E80" s="20">
        <v>5000</v>
      </c>
      <c r="F80" s="19" t="s">
        <v>3</v>
      </c>
      <c r="G80" s="21">
        <v>1.3706100000000001</v>
      </c>
      <c r="H80" s="21">
        <v>1.3706100000000001</v>
      </c>
      <c r="I80" s="21">
        <v>0</v>
      </c>
      <c r="J80" s="21">
        <v>-0.2</v>
      </c>
      <c r="K80" s="34" t="s">
        <v>17</v>
      </c>
      <c r="L80" s="8">
        <f t="shared" si="7"/>
        <v>-11.26999999999998</v>
      </c>
      <c r="M80" s="15">
        <f t="shared" si="4"/>
        <v>-11.577316193724251</v>
      </c>
      <c r="N80" s="41">
        <f t="shared" si="5"/>
        <v>40836</v>
      </c>
      <c r="O80" s="17">
        <f t="shared" si="6"/>
        <v>1</v>
      </c>
    </row>
    <row r="81" spans="1:15" ht="16.5" customHeight="1" x14ac:dyDescent="0.2">
      <c r="A81" s="31">
        <v>40836.049201388887</v>
      </c>
      <c r="B81" s="22">
        <v>40836.049201388887</v>
      </c>
      <c r="C81" s="16" t="s">
        <v>90</v>
      </c>
      <c r="D81" s="16" t="s">
        <v>19</v>
      </c>
      <c r="E81" s="23">
        <v>2500</v>
      </c>
      <c r="F81" s="16" t="s">
        <v>3</v>
      </c>
      <c r="G81" s="24">
        <v>1.3704099999999999</v>
      </c>
      <c r="H81" s="24">
        <v>1.3706100000000001</v>
      </c>
      <c r="I81" s="24">
        <v>0.5</v>
      </c>
      <c r="J81" s="24">
        <v>7.0000000000000007E-2</v>
      </c>
      <c r="K81" s="32" t="s">
        <v>20</v>
      </c>
      <c r="L81" s="8">
        <f t="shared" si="7"/>
        <v>-10.69999999999998</v>
      </c>
      <c r="M81" s="15">
        <f t="shared" si="4"/>
        <v>-11.493762270512415</v>
      </c>
      <c r="N81" s="41">
        <f t="shared" si="5"/>
        <v>40836</v>
      </c>
      <c r="O81" s="17">
        <f t="shared" si="6"/>
        <v>1</v>
      </c>
    </row>
    <row r="82" spans="1:15" ht="16.5" customHeight="1" x14ac:dyDescent="0.2">
      <c r="A82" s="33">
        <v>40836.050196759257</v>
      </c>
      <c r="B82" s="18">
        <v>40836.050196759257</v>
      </c>
      <c r="C82" s="19" t="s">
        <v>91</v>
      </c>
      <c r="D82" s="19" t="s">
        <v>19</v>
      </c>
      <c r="E82" s="20">
        <v>2500</v>
      </c>
      <c r="F82" s="19" t="s">
        <v>3</v>
      </c>
      <c r="G82" s="21">
        <v>1.3702099999999999</v>
      </c>
      <c r="H82" s="21">
        <v>1.3706100000000001</v>
      </c>
      <c r="I82" s="21">
        <v>1</v>
      </c>
      <c r="J82" s="21">
        <v>7.0000000000000007E-2</v>
      </c>
      <c r="K82" s="34" t="s">
        <v>20</v>
      </c>
      <c r="L82" s="8">
        <f t="shared" si="7"/>
        <v>-9.6299999999999795</v>
      </c>
      <c r="M82" s="15">
        <f t="shared" si="4"/>
        <v>-11.316261101892183</v>
      </c>
      <c r="N82" s="41">
        <f t="shared" si="5"/>
        <v>40836</v>
      </c>
      <c r="O82" s="17">
        <f t="shared" si="6"/>
        <v>1</v>
      </c>
    </row>
    <row r="83" spans="1:15" ht="16.5" customHeight="1" x14ac:dyDescent="0.2">
      <c r="A83" s="31">
        <v>40836.100902777776</v>
      </c>
      <c r="B83" s="22">
        <v>40836.100902777776</v>
      </c>
      <c r="C83" s="16" t="s">
        <v>92</v>
      </c>
      <c r="D83" s="16" t="s">
        <v>19</v>
      </c>
      <c r="E83" s="23">
        <v>2000</v>
      </c>
      <c r="F83" s="16" t="s">
        <v>3</v>
      </c>
      <c r="G83" s="24">
        <v>1.3703000000000001</v>
      </c>
      <c r="H83" s="24">
        <v>1.3703000000000001</v>
      </c>
      <c r="I83" s="24">
        <v>0</v>
      </c>
      <c r="J83" s="24">
        <v>-0.08</v>
      </c>
      <c r="K83" s="32" t="s">
        <v>17</v>
      </c>
      <c r="L83" s="8">
        <f t="shared" si="7"/>
        <v>-9.7099999999999795</v>
      </c>
      <c r="M83" s="15">
        <f t="shared" si="4"/>
        <v>-11.163283854092926</v>
      </c>
      <c r="N83" s="41">
        <f t="shared" si="5"/>
        <v>40836</v>
      </c>
      <c r="O83" s="17">
        <f t="shared" si="6"/>
        <v>2</v>
      </c>
    </row>
    <row r="84" spans="1:15" ht="16.5" customHeight="1" x14ac:dyDescent="0.2">
      <c r="A84" s="33">
        <v>40836.100902777776</v>
      </c>
      <c r="B84" s="18">
        <v>40836.100902777776</v>
      </c>
      <c r="C84" s="19" t="s">
        <v>92</v>
      </c>
      <c r="D84" s="19" t="s">
        <v>19</v>
      </c>
      <c r="E84" s="20">
        <v>2000</v>
      </c>
      <c r="F84" s="19" t="s">
        <v>3</v>
      </c>
      <c r="G84" s="21">
        <v>1.3703000000000001</v>
      </c>
      <c r="H84" s="21">
        <v>1.3703000000000001</v>
      </c>
      <c r="I84" s="21">
        <v>0</v>
      </c>
      <c r="J84" s="21">
        <v>-0.08</v>
      </c>
      <c r="K84" s="34" t="s">
        <v>17</v>
      </c>
      <c r="L84" s="8">
        <f t="shared" si="7"/>
        <v>-9.7899999999999796</v>
      </c>
      <c r="M84" s="15">
        <f t="shared" si="4"/>
        <v>-11.032494915607883</v>
      </c>
      <c r="N84" s="41">
        <f t="shared" si="5"/>
        <v>40836</v>
      </c>
      <c r="O84" s="17">
        <f t="shared" si="6"/>
        <v>2</v>
      </c>
    </row>
    <row r="85" spans="1:15" ht="16.5" customHeight="1" x14ac:dyDescent="0.2">
      <c r="A85" s="31">
        <v>40836.100914351853</v>
      </c>
      <c r="B85" s="22">
        <v>40836.100914351853</v>
      </c>
      <c r="C85" s="16" t="s">
        <v>92</v>
      </c>
      <c r="D85" s="16" t="s">
        <v>19</v>
      </c>
      <c r="E85" s="23">
        <v>1000</v>
      </c>
      <c r="F85" s="16" t="s">
        <v>3</v>
      </c>
      <c r="G85" s="24">
        <v>1.37032</v>
      </c>
      <c r="H85" s="24">
        <v>1.37032</v>
      </c>
      <c r="I85" s="24">
        <v>0</v>
      </c>
      <c r="J85" s="24">
        <v>-0.04</v>
      </c>
      <c r="K85" s="32" t="s">
        <v>17</v>
      </c>
      <c r="L85" s="8">
        <f t="shared" si="7"/>
        <v>-9.8299999999999788</v>
      </c>
      <c r="M85" s="15">
        <f t="shared" si="4"/>
        <v>-10.917971590311891</v>
      </c>
      <c r="N85" s="41">
        <f t="shared" si="5"/>
        <v>40836</v>
      </c>
      <c r="O85" s="17">
        <f t="shared" si="6"/>
        <v>2</v>
      </c>
    </row>
    <row r="86" spans="1:15" ht="16.5" customHeight="1" x14ac:dyDescent="0.2">
      <c r="A86" s="33">
        <v>40836.101539351854</v>
      </c>
      <c r="B86" s="18">
        <v>40836.101539351854</v>
      </c>
      <c r="C86" s="19" t="s">
        <v>93</v>
      </c>
      <c r="D86" s="19" t="s">
        <v>16</v>
      </c>
      <c r="E86" s="20">
        <v>2500</v>
      </c>
      <c r="F86" s="19" t="s">
        <v>3</v>
      </c>
      <c r="G86" s="21">
        <v>1.3706499999999999</v>
      </c>
      <c r="H86" s="21">
        <v>1.370304</v>
      </c>
      <c r="I86" s="21">
        <v>0.87</v>
      </c>
      <c r="J86" s="21">
        <v>7.0000000000000007E-2</v>
      </c>
      <c r="K86" s="34" t="s">
        <v>20</v>
      </c>
      <c r="L86" s="8">
        <f t="shared" si="7"/>
        <v>-8.8899999999999793</v>
      </c>
      <c r="M86" s="15">
        <f t="shared" ref="M86:M119" si="8">($Q$1*(L86-M85))+M85</f>
        <v>-10.724831438853615</v>
      </c>
      <c r="N86" s="41">
        <f t="shared" si="5"/>
        <v>40836</v>
      </c>
      <c r="O86" s="17">
        <f t="shared" si="6"/>
        <v>2</v>
      </c>
    </row>
    <row r="87" spans="1:15" ht="16.5" customHeight="1" x14ac:dyDescent="0.2">
      <c r="A87" s="31">
        <v>40836.102222222224</v>
      </c>
      <c r="B87" s="22">
        <v>40836.102222222224</v>
      </c>
      <c r="C87" s="16" t="s">
        <v>94</v>
      </c>
      <c r="D87" s="16" t="s">
        <v>16</v>
      </c>
      <c r="E87" s="23">
        <v>5000</v>
      </c>
      <c r="F87" s="16" t="s">
        <v>3</v>
      </c>
      <c r="G87" s="24">
        <v>1.37087</v>
      </c>
      <c r="H87" s="24">
        <v>1.37087</v>
      </c>
      <c r="I87" s="24">
        <v>1.42</v>
      </c>
      <c r="J87" s="24">
        <v>-0.2</v>
      </c>
      <c r="K87" s="32" t="s">
        <v>17</v>
      </c>
      <c r="L87" s="8">
        <f t="shared" si="7"/>
        <v>-7.6699999999999795</v>
      </c>
      <c r="M87" s="15">
        <f t="shared" si="8"/>
        <v>-10.433895111343745</v>
      </c>
      <c r="N87" s="41">
        <f t="shared" si="5"/>
        <v>40836</v>
      </c>
      <c r="O87" s="17">
        <f t="shared" si="6"/>
        <v>2</v>
      </c>
    </row>
    <row r="88" spans="1:15" ht="16.5" customHeight="1" x14ac:dyDescent="0.2">
      <c r="A88" s="33">
        <v>40836.102280092593</v>
      </c>
      <c r="B88" s="18">
        <v>40836.102280092593</v>
      </c>
      <c r="C88" s="19" t="s">
        <v>95</v>
      </c>
      <c r="D88" s="19" t="s">
        <v>19</v>
      </c>
      <c r="E88" s="20">
        <v>1000</v>
      </c>
      <c r="F88" s="19" t="s">
        <v>3</v>
      </c>
      <c r="G88" s="21">
        <v>1.3708499999999999</v>
      </c>
      <c r="H88" s="21">
        <v>1.37087</v>
      </c>
      <c r="I88" s="21">
        <v>0.02</v>
      </c>
      <c r="J88" s="21">
        <v>-0.04</v>
      </c>
      <c r="K88" s="34" t="s">
        <v>20</v>
      </c>
      <c r="L88" s="8">
        <f t="shared" si="7"/>
        <v>-7.68999999999998</v>
      </c>
      <c r="M88" s="15">
        <f t="shared" si="8"/>
        <v>-10.172571767406243</v>
      </c>
      <c r="N88" s="41">
        <f t="shared" si="5"/>
        <v>40836</v>
      </c>
      <c r="O88" s="17">
        <f t="shared" si="6"/>
        <v>2</v>
      </c>
    </row>
    <row r="89" spans="1:15" ht="16.5" customHeight="1" x14ac:dyDescent="0.2">
      <c r="A89" s="31">
        <v>40836.10229166667</v>
      </c>
      <c r="B89" s="22">
        <v>40836.10229166667</v>
      </c>
      <c r="C89" s="16" t="s">
        <v>95</v>
      </c>
      <c r="D89" s="16" t="s">
        <v>19</v>
      </c>
      <c r="E89" s="23">
        <v>1500</v>
      </c>
      <c r="F89" s="16" t="s">
        <v>3</v>
      </c>
      <c r="G89" s="24">
        <v>1.3709100000000001</v>
      </c>
      <c r="H89" s="24">
        <v>1.37087</v>
      </c>
      <c r="I89" s="24">
        <v>-0.06</v>
      </c>
      <c r="J89" s="24">
        <v>-0.06</v>
      </c>
      <c r="K89" s="32" t="s">
        <v>20</v>
      </c>
      <c r="L89" s="8">
        <f t="shared" si="7"/>
        <v>-7.8099999999999792</v>
      </c>
      <c r="M89" s="15">
        <f t="shared" si="8"/>
        <v>-9.9475649324151707</v>
      </c>
      <c r="N89" s="41">
        <f t="shared" si="5"/>
        <v>40836</v>
      </c>
      <c r="O89" s="17">
        <f t="shared" si="6"/>
        <v>2</v>
      </c>
    </row>
    <row r="90" spans="1:15" ht="16.5" customHeight="1" x14ac:dyDescent="0.2">
      <c r="A90" s="33">
        <v>40836.109571759262</v>
      </c>
      <c r="B90" s="18">
        <v>40836.109571759262</v>
      </c>
      <c r="C90" s="19" t="s">
        <v>96</v>
      </c>
      <c r="D90" s="19" t="s">
        <v>19</v>
      </c>
      <c r="E90" s="20">
        <v>5000</v>
      </c>
      <c r="F90" s="19" t="s">
        <v>3</v>
      </c>
      <c r="G90" s="21">
        <v>1.3712899999999999</v>
      </c>
      <c r="H90" s="21">
        <v>1.3712899999999999</v>
      </c>
      <c r="I90" s="21">
        <v>0</v>
      </c>
      <c r="J90" s="21">
        <v>-0.2</v>
      </c>
      <c r="K90" s="34" t="s">
        <v>17</v>
      </c>
      <c r="L90" s="8">
        <f t="shared" si="7"/>
        <v>-8.0099999999999785</v>
      </c>
      <c r="M90" s="15">
        <f t="shared" si="8"/>
        <v>-9.7630349388518187</v>
      </c>
      <c r="N90" s="41">
        <f t="shared" si="5"/>
        <v>40836</v>
      </c>
      <c r="O90" s="17">
        <f t="shared" si="6"/>
        <v>2</v>
      </c>
    </row>
    <row r="91" spans="1:15" ht="16.5" customHeight="1" x14ac:dyDescent="0.2">
      <c r="A91" s="31">
        <v>40836.110312500001</v>
      </c>
      <c r="B91" s="22">
        <v>40836.110312500001</v>
      </c>
      <c r="C91" s="16" t="s">
        <v>97</v>
      </c>
      <c r="D91" s="16" t="s">
        <v>16</v>
      </c>
      <c r="E91" s="23">
        <v>2500</v>
      </c>
      <c r="F91" s="16" t="s">
        <v>3</v>
      </c>
      <c r="G91" s="24">
        <v>1.3715599999999999</v>
      </c>
      <c r="H91" s="24">
        <v>1.3712899999999999</v>
      </c>
      <c r="I91" s="24">
        <v>0.68</v>
      </c>
      <c r="J91" s="24">
        <v>7.0000000000000007E-2</v>
      </c>
      <c r="K91" s="32" t="s">
        <v>20</v>
      </c>
      <c r="L91" s="8">
        <f t="shared" si="7"/>
        <v>-7.2599999999999785</v>
      </c>
      <c r="M91" s="15">
        <f t="shared" si="8"/>
        <v>-9.5246506589611677</v>
      </c>
      <c r="N91" s="41">
        <f t="shared" si="5"/>
        <v>40836</v>
      </c>
      <c r="O91" s="17">
        <f t="shared" si="6"/>
        <v>2</v>
      </c>
    </row>
    <row r="92" spans="1:15" ht="16.5" customHeight="1" x14ac:dyDescent="0.2">
      <c r="A92" s="33">
        <v>40836.111215277779</v>
      </c>
      <c r="B92" s="18">
        <v>40836.111215277779</v>
      </c>
      <c r="C92" s="19" t="s">
        <v>98</v>
      </c>
      <c r="D92" s="19" t="s">
        <v>16</v>
      </c>
      <c r="E92" s="20">
        <v>2500</v>
      </c>
      <c r="F92" s="19" t="s">
        <v>3</v>
      </c>
      <c r="G92" s="21">
        <v>1.3714999999999999</v>
      </c>
      <c r="H92" s="21">
        <v>1.3712899999999999</v>
      </c>
      <c r="I92" s="21">
        <v>0.53</v>
      </c>
      <c r="J92" s="21">
        <v>-0.1</v>
      </c>
      <c r="K92" s="34" t="s">
        <v>20</v>
      </c>
      <c r="L92" s="8">
        <f t="shared" si="7"/>
        <v>-6.8299999999999779</v>
      </c>
      <c r="M92" s="15">
        <f t="shared" si="8"/>
        <v>-9.2680172628696251</v>
      </c>
      <c r="N92" s="41">
        <f t="shared" si="5"/>
        <v>40836</v>
      </c>
      <c r="O92" s="17">
        <f t="shared" si="6"/>
        <v>2</v>
      </c>
    </row>
    <row r="93" spans="1:15" ht="16.5" customHeight="1" x14ac:dyDescent="0.2">
      <c r="A93" s="31">
        <v>40837.097222222219</v>
      </c>
      <c r="B93" s="22">
        <v>40837.097222222219</v>
      </c>
      <c r="C93" s="16" t="s">
        <v>99</v>
      </c>
      <c r="D93" s="16" t="s">
        <v>16</v>
      </c>
      <c r="E93" s="23">
        <v>5000</v>
      </c>
      <c r="F93" s="16" t="s">
        <v>3</v>
      </c>
      <c r="G93" s="24">
        <v>1.3785099999999999</v>
      </c>
      <c r="H93" s="24">
        <v>1.3785099999999999</v>
      </c>
      <c r="I93" s="24">
        <v>0</v>
      </c>
      <c r="J93" s="24">
        <v>-0.2</v>
      </c>
      <c r="K93" s="32" t="s">
        <v>17</v>
      </c>
      <c r="L93" s="8">
        <f t="shared" si="7"/>
        <v>-7.029999999999978</v>
      </c>
      <c r="M93" s="15">
        <f t="shared" si="8"/>
        <v>-9.0548727616439439</v>
      </c>
      <c r="N93" s="41">
        <f t="shared" si="5"/>
        <v>40837</v>
      </c>
      <c r="O93" s="17">
        <f t="shared" si="6"/>
        <v>2</v>
      </c>
    </row>
    <row r="94" spans="1:15" ht="16.5" customHeight="1" x14ac:dyDescent="0.2">
      <c r="A94" s="33">
        <v>40837.102233796293</v>
      </c>
      <c r="B94" s="18">
        <v>40837.102233796293</v>
      </c>
      <c r="C94" s="19" t="s">
        <v>100</v>
      </c>
      <c r="D94" s="19" t="s">
        <v>19</v>
      </c>
      <c r="E94" s="20">
        <v>2500</v>
      </c>
      <c r="F94" s="19" t="s">
        <v>3</v>
      </c>
      <c r="G94" s="21">
        <v>1.3775599999999999</v>
      </c>
      <c r="H94" s="21">
        <v>1.3785099999999999</v>
      </c>
      <c r="I94" s="21">
        <v>2.38</v>
      </c>
      <c r="J94" s="21">
        <v>7.0000000000000007E-2</v>
      </c>
      <c r="K94" s="34" t="s">
        <v>20</v>
      </c>
      <c r="L94" s="8">
        <f t="shared" si="7"/>
        <v>-4.5799999999999779</v>
      </c>
      <c r="M94" s="15">
        <f t="shared" si="8"/>
        <v>-8.6286944033921369</v>
      </c>
      <c r="N94" s="41">
        <f t="shared" si="5"/>
        <v>40837</v>
      </c>
      <c r="O94" s="17">
        <f t="shared" si="6"/>
        <v>2</v>
      </c>
    </row>
    <row r="95" spans="1:15" ht="16.5" customHeight="1" x14ac:dyDescent="0.2">
      <c r="A95" s="31">
        <v>40837.10423611111</v>
      </c>
      <c r="B95" s="22">
        <v>40837.10423611111</v>
      </c>
      <c r="C95" s="16" t="s">
        <v>101</v>
      </c>
      <c r="D95" s="16" t="s">
        <v>19</v>
      </c>
      <c r="E95" s="23">
        <v>2500</v>
      </c>
      <c r="F95" s="16" t="s">
        <v>3</v>
      </c>
      <c r="G95" s="24">
        <v>1.37798</v>
      </c>
      <c r="H95" s="24">
        <v>1.3785099999999999</v>
      </c>
      <c r="I95" s="24">
        <v>1.33</v>
      </c>
      <c r="J95" s="24">
        <v>-0.1</v>
      </c>
      <c r="K95" s="32" t="s">
        <v>20</v>
      </c>
      <c r="L95" s="8">
        <f t="shared" si="7"/>
        <v>-3.3499999999999779</v>
      </c>
      <c r="M95" s="15">
        <f t="shared" si="8"/>
        <v>-8.125961603069074</v>
      </c>
      <c r="N95" s="41">
        <f t="shared" si="5"/>
        <v>40837</v>
      </c>
      <c r="O95" s="17">
        <f t="shared" si="6"/>
        <v>2</v>
      </c>
    </row>
    <row r="96" spans="1:15" ht="16.5" customHeight="1" x14ac:dyDescent="0.2">
      <c r="A96" s="33">
        <v>40839.764965277776</v>
      </c>
      <c r="B96" s="18">
        <v>40839.764965277776</v>
      </c>
      <c r="C96" s="19" t="s">
        <v>102</v>
      </c>
      <c r="D96" s="19" t="s">
        <v>16</v>
      </c>
      <c r="E96" s="20">
        <v>5000</v>
      </c>
      <c r="F96" s="19" t="s">
        <v>3</v>
      </c>
      <c r="G96" s="21">
        <v>1.3864000000000001</v>
      </c>
      <c r="H96" s="21">
        <v>1.3864000000000001</v>
      </c>
      <c r="I96" s="21">
        <v>0</v>
      </c>
      <c r="J96" s="21">
        <v>-0.2</v>
      </c>
      <c r="K96" s="34" t="s">
        <v>17</v>
      </c>
      <c r="L96" s="8">
        <f t="shared" si="7"/>
        <v>-3.5499999999999781</v>
      </c>
      <c r="M96" s="15">
        <f t="shared" si="8"/>
        <v>-7.6901557361101123</v>
      </c>
      <c r="N96" s="41">
        <f t="shared" si="5"/>
        <v>40839</v>
      </c>
      <c r="O96" s="17">
        <f t="shared" si="6"/>
        <v>18</v>
      </c>
    </row>
    <row r="97" spans="1:15" ht="16.5" customHeight="1" x14ac:dyDescent="0.2">
      <c r="A97" s="31">
        <v>40839.769421296296</v>
      </c>
      <c r="B97" s="22">
        <v>40839.769421296296</v>
      </c>
      <c r="C97" s="16" t="s">
        <v>103</v>
      </c>
      <c r="D97" s="16" t="s">
        <v>19</v>
      </c>
      <c r="E97" s="23">
        <v>2500</v>
      </c>
      <c r="F97" s="16" t="s">
        <v>3</v>
      </c>
      <c r="G97" s="24">
        <v>1.3859999999999999</v>
      </c>
      <c r="H97" s="24">
        <v>1.3864000000000001</v>
      </c>
      <c r="I97" s="24">
        <v>1</v>
      </c>
      <c r="J97" s="24">
        <v>7.0000000000000007E-2</v>
      </c>
      <c r="K97" s="32" t="s">
        <v>20</v>
      </c>
      <c r="L97" s="8">
        <f t="shared" si="7"/>
        <v>-2.4799999999999782</v>
      </c>
      <c r="M97" s="15">
        <f t="shared" si="8"/>
        <v>-7.1939504279091473</v>
      </c>
      <c r="N97" s="41">
        <f t="shared" si="5"/>
        <v>40839</v>
      </c>
      <c r="O97" s="17">
        <f t="shared" si="6"/>
        <v>18</v>
      </c>
    </row>
    <row r="98" spans="1:15" ht="16.5" customHeight="1" x14ac:dyDescent="0.2">
      <c r="A98" s="33">
        <v>40839.779247685183</v>
      </c>
      <c r="B98" s="18">
        <v>40839.779247685183</v>
      </c>
      <c r="C98" s="19" t="s">
        <v>104</v>
      </c>
      <c r="D98" s="19" t="s">
        <v>19</v>
      </c>
      <c r="E98" s="20">
        <v>2500</v>
      </c>
      <c r="F98" s="19" t="s">
        <v>3</v>
      </c>
      <c r="G98" s="21">
        <v>1.3855</v>
      </c>
      <c r="H98" s="21">
        <v>1.3864000000000001</v>
      </c>
      <c r="I98" s="21">
        <v>2.25</v>
      </c>
      <c r="J98" s="21">
        <v>-0.1</v>
      </c>
      <c r="K98" s="34" t="s">
        <v>20</v>
      </c>
      <c r="L98" s="8">
        <f t="shared" si="7"/>
        <v>-0.3299999999999782</v>
      </c>
      <c r="M98" s="15">
        <f t="shared" si="8"/>
        <v>-6.5402408633463693</v>
      </c>
      <c r="N98" s="41">
        <f t="shared" si="5"/>
        <v>40839</v>
      </c>
      <c r="O98" s="17">
        <f t="shared" si="6"/>
        <v>18</v>
      </c>
    </row>
    <row r="99" spans="1:15" ht="16.5" customHeight="1" x14ac:dyDescent="0.2">
      <c r="A99" s="31">
        <v>40840.032638888886</v>
      </c>
      <c r="B99" s="22">
        <v>40840.032638888886</v>
      </c>
      <c r="C99" s="16" t="s">
        <v>105</v>
      </c>
      <c r="D99" s="16" t="s">
        <v>16</v>
      </c>
      <c r="E99" s="23">
        <v>5000</v>
      </c>
      <c r="F99" s="16" t="s">
        <v>3</v>
      </c>
      <c r="G99" s="24">
        <v>1.3883000000000001</v>
      </c>
      <c r="H99" s="24">
        <v>1.3883000000000001</v>
      </c>
      <c r="I99" s="24">
        <v>0</v>
      </c>
      <c r="J99" s="24">
        <v>-0.2</v>
      </c>
      <c r="K99" s="32" t="s">
        <v>17</v>
      </c>
      <c r="L99" s="8">
        <f t="shared" si="7"/>
        <v>-0.52999999999997827</v>
      </c>
      <c r="M99" s="15">
        <f t="shared" si="8"/>
        <v>-5.9678369715990938</v>
      </c>
      <c r="N99" s="41">
        <f t="shared" si="5"/>
        <v>40840</v>
      </c>
      <c r="O99" s="17">
        <f t="shared" si="6"/>
        <v>0</v>
      </c>
    </row>
    <row r="100" spans="1:15" ht="16.5" customHeight="1" x14ac:dyDescent="0.2">
      <c r="A100" s="33">
        <v>40840.034039351849</v>
      </c>
      <c r="B100" s="18">
        <v>40840.034039351849</v>
      </c>
      <c r="C100" s="19" t="s">
        <v>106</v>
      </c>
      <c r="D100" s="19" t="s">
        <v>19</v>
      </c>
      <c r="E100" s="20">
        <v>2500</v>
      </c>
      <c r="F100" s="19" t="s">
        <v>3</v>
      </c>
      <c r="G100" s="21">
        <v>1.38866</v>
      </c>
      <c r="H100" s="21">
        <v>1.3883000000000001</v>
      </c>
      <c r="I100" s="21">
        <v>-0.9</v>
      </c>
      <c r="J100" s="21">
        <v>-0.1</v>
      </c>
      <c r="K100" s="34" t="s">
        <v>20</v>
      </c>
      <c r="L100" s="8">
        <f t="shared" si="7"/>
        <v>-1.5299999999999785</v>
      </c>
      <c r="M100" s="15">
        <f t="shared" si="8"/>
        <v>-5.5451858314467968</v>
      </c>
      <c r="N100" s="41">
        <f t="shared" si="5"/>
        <v>40840</v>
      </c>
      <c r="O100" s="17">
        <f t="shared" si="6"/>
        <v>0</v>
      </c>
    </row>
    <row r="101" spans="1:15" ht="16.5" customHeight="1" x14ac:dyDescent="0.2">
      <c r="A101" s="31">
        <v>40840.034039351849</v>
      </c>
      <c r="B101" s="22">
        <v>40840.034039351849</v>
      </c>
      <c r="C101" s="16" t="s">
        <v>107</v>
      </c>
      <c r="D101" s="16" t="s">
        <v>19</v>
      </c>
      <c r="E101" s="23">
        <v>2500</v>
      </c>
      <c r="F101" s="16" t="s">
        <v>3</v>
      </c>
      <c r="G101" s="24">
        <v>1.38866</v>
      </c>
      <c r="H101" s="24">
        <v>1.3883000000000001</v>
      </c>
      <c r="I101" s="24">
        <v>-0.9</v>
      </c>
      <c r="J101" s="24">
        <v>-0.1</v>
      </c>
      <c r="K101" s="32" t="s">
        <v>20</v>
      </c>
      <c r="L101" s="8">
        <f t="shared" si="7"/>
        <v>-2.5299999999999785</v>
      </c>
      <c r="M101" s="15">
        <f t="shared" si="8"/>
        <v>-5.2580252760709092</v>
      </c>
      <c r="N101" s="41">
        <f t="shared" si="5"/>
        <v>40840</v>
      </c>
      <c r="O101" s="17">
        <f t="shared" si="6"/>
        <v>0</v>
      </c>
    </row>
    <row r="102" spans="1:15" ht="16.5" customHeight="1" x14ac:dyDescent="0.2">
      <c r="A102" s="33">
        <v>40840.034641203703</v>
      </c>
      <c r="B102" s="18">
        <v>40840.034641203703</v>
      </c>
      <c r="C102" s="19" t="s">
        <v>108</v>
      </c>
      <c r="D102" s="19" t="s">
        <v>19</v>
      </c>
      <c r="E102" s="20">
        <v>5000</v>
      </c>
      <c r="F102" s="19" t="s">
        <v>3</v>
      </c>
      <c r="G102" s="21">
        <v>1.3887499999999999</v>
      </c>
      <c r="H102" s="21">
        <v>1.3887499999999999</v>
      </c>
      <c r="I102" s="21">
        <v>0</v>
      </c>
      <c r="J102" s="21">
        <v>-0.2</v>
      </c>
      <c r="K102" s="34" t="s">
        <v>17</v>
      </c>
      <c r="L102" s="8">
        <f t="shared" si="7"/>
        <v>-2.7299999999999787</v>
      </c>
      <c r="M102" s="15">
        <f t="shared" si="8"/>
        <v>-5.0172609640641541</v>
      </c>
      <c r="N102" s="41">
        <f t="shared" si="5"/>
        <v>40840</v>
      </c>
      <c r="O102" s="17">
        <f t="shared" si="6"/>
        <v>0</v>
      </c>
    </row>
    <row r="103" spans="1:15" ht="16.5" customHeight="1" x14ac:dyDescent="0.2">
      <c r="A103" s="31">
        <v>40840.040706018517</v>
      </c>
      <c r="B103" s="22">
        <v>40840.040706018517</v>
      </c>
      <c r="C103" s="16" t="s">
        <v>109</v>
      </c>
      <c r="D103" s="16" t="s">
        <v>16</v>
      </c>
      <c r="E103" s="23">
        <v>2500</v>
      </c>
      <c r="F103" s="16" t="s">
        <v>3</v>
      </c>
      <c r="G103" s="24">
        <v>1.3891500000000001</v>
      </c>
      <c r="H103" s="24">
        <v>1.3887499999999999</v>
      </c>
      <c r="I103" s="24">
        <v>1</v>
      </c>
      <c r="J103" s="24">
        <v>7.0000000000000007E-2</v>
      </c>
      <c r="K103" s="32" t="s">
        <v>20</v>
      </c>
      <c r="L103" s="8">
        <f t="shared" si="7"/>
        <v>-1.6599999999999786</v>
      </c>
      <c r="M103" s="15">
        <f t="shared" si="8"/>
        <v>-4.6975218246294705</v>
      </c>
      <c r="N103" s="41">
        <f t="shared" si="5"/>
        <v>40840</v>
      </c>
      <c r="O103" s="17">
        <f t="shared" si="6"/>
        <v>0</v>
      </c>
    </row>
    <row r="104" spans="1:15" ht="16.5" customHeight="1" x14ac:dyDescent="0.2">
      <c r="A104" s="33">
        <v>40840.056226851855</v>
      </c>
      <c r="B104" s="18">
        <v>40840.056226851855</v>
      </c>
      <c r="C104" s="19" t="s">
        <v>110</v>
      </c>
      <c r="D104" s="19" t="s">
        <v>16</v>
      </c>
      <c r="E104" s="20">
        <v>2500</v>
      </c>
      <c r="F104" s="19" t="s">
        <v>3</v>
      </c>
      <c r="G104" s="21">
        <v>1.38855</v>
      </c>
      <c r="H104" s="21">
        <v>1.3887499999999999</v>
      </c>
      <c r="I104" s="21">
        <v>-0.5</v>
      </c>
      <c r="J104" s="21">
        <v>-0.1</v>
      </c>
      <c r="K104" s="34" t="s">
        <v>20</v>
      </c>
      <c r="L104" s="8">
        <f t="shared" si="7"/>
        <v>-2.2599999999999789</v>
      </c>
      <c r="M104" s="15">
        <f t="shared" si="8"/>
        <v>-4.4653768889504715</v>
      </c>
      <c r="N104" s="41">
        <f t="shared" si="5"/>
        <v>40840</v>
      </c>
      <c r="O104" s="17">
        <f t="shared" si="6"/>
        <v>1</v>
      </c>
    </row>
    <row r="105" spans="1:15" ht="16.5" customHeight="1" x14ac:dyDescent="0.2">
      <c r="A105" s="31">
        <v>40840.139363425929</v>
      </c>
      <c r="B105" s="22">
        <v>40840.139363425929</v>
      </c>
      <c r="C105" s="16" t="s">
        <v>111</v>
      </c>
      <c r="D105" s="16" t="s">
        <v>16</v>
      </c>
      <c r="E105" s="23">
        <v>5000</v>
      </c>
      <c r="F105" s="16" t="s">
        <v>3</v>
      </c>
      <c r="G105" s="24">
        <v>1.38917</v>
      </c>
      <c r="H105" s="24">
        <v>1.38917</v>
      </c>
      <c r="I105" s="24">
        <v>0</v>
      </c>
      <c r="J105" s="24">
        <v>-0.2</v>
      </c>
      <c r="K105" s="32" t="s">
        <v>17</v>
      </c>
      <c r="L105" s="8">
        <f t="shared" si="7"/>
        <v>-2.4599999999999791</v>
      </c>
      <c r="M105" s="15">
        <f t="shared" si="8"/>
        <v>-4.274388613812329</v>
      </c>
      <c r="N105" s="41">
        <f t="shared" si="5"/>
        <v>40840</v>
      </c>
      <c r="O105" s="17">
        <f t="shared" si="6"/>
        <v>3</v>
      </c>
    </row>
    <row r="106" spans="1:15" ht="16.5" customHeight="1" x14ac:dyDescent="0.2">
      <c r="A106" s="33">
        <v>40840.149328703701</v>
      </c>
      <c r="B106" s="18">
        <v>40840.149328703701</v>
      </c>
      <c r="C106" s="19" t="s">
        <v>112</v>
      </c>
      <c r="D106" s="19" t="s">
        <v>19</v>
      </c>
      <c r="E106" s="20">
        <v>10000</v>
      </c>
      <c r="F106" s="19" t="s">
        <v>3</v>
      </c>
      <c r="G106" s="21">
        <v>1.3907099999999999</v>
      </c>
      <c r="H106" s="21">
        <v>1.3907099999999999</v>
      </c>
      <c r="I106" s="21">
        <v>-7.7</v>
      </c>
      <c r="J106" s="21">
        <v>-0.41</v>
      </c>
      <c r="K106" s="34" t="s">
        <v>17</v>
      </c>
      <c r="L106" s="8">
        <f t="shared" si="7"/>
        <v>-10.569999999999979</v>
      </c>
      <c r="M106" s="15">
        <f t="shared" si="8"/>
        <v>-4.8739706505921054</v>
      </c>
      <c r="N106" s="41">
        <f t="shared" si="5"/>
        <v>40840</v>
      </c>
      <c r="O106" s="17">
        <f t="shared" si="6"/>
        <v>3</v>
      </c>
    </row>
    <row r="107" spans="1:15" ht="16.5" customHeight="1" x14ac:dyDescent="0.2">
      <c r="A107" s="31">
        <v>40840.149675925924</v>
      </c>
      <c r="B107" s="22">
        <v>40840.149675925924</v>
      </c>
      <c r="C107" s="16" t="s">
        <v>113</v>
      </c>
      <c r="D107" s="16" t="s">
        <v>16</v>
      </c>
      <c r="E107" s="23">
        <v>2500</v>
      </c>
      <c r="F107" s="16" t="s">
        <v>3</v>
      </c>
      <c r="G107" s="24">
        <v>1.3912599999999999</v>
      </c>
      <c r="H107" s="24">
        <v>1.3907099999999999</v>
      </c>
      <c r="I107" s="24">
        <v>1.38</v>
      </c>
      <c r="J107" s="24">
        <v>7.0000000000000007E-2</v>
      </c>
      <c r="K107" s="32" t="s">
        <v>20</v>
      </c>
      <c r="L107" s="8">
        <f t="shared" si="7"/>
        <v>-9.1199999999999797</v>
      </c>
      <c r="M107" s="15">
        <f t="shared" si="8"/>
        <v>-5.27835439815476</v>
      </c>
      <c r="N107" s="41">
        <f t="shared" si="5"/>
        <v>40840</v>
      </c>
      <c r="O107" s="17">
        <f t="shared" si="6"/>
        <v>3</v>
      </c>
    </row>
    <row r="108" spans="1:15" ht="16.5" customHeight="1" x14ac:dyDescent="0.2">
      <c r="A108" s="33">
        <v>40840.151145833333</v>
      </c>
      <c r="B108" s="18">
        <v>40840.151145833333</v>
      </c>
      <c r="C108" s="19" t="s">
        <v>114</v>
      </c>
      <c r="D108" s="19" t="s">
        <v>16</v>
      </c>
      <c r="E108" s="20">
        <v>2500</v>
      </c>
      <c r="F108" s="19" t="s">
        <v>3</v>
      </c>
      <c r="G108" s="21">
        <v>1.3903700000000001</v>
      </c>
      <c r="H108" s="21">
        <v>1.3907099999999999</v>
      </c>
      <c r="I108" s="21">
        <v>-0.85</v>
      </c>
      <c r="J108" s="21">
        <v>-0.1</v>
      </c>
      <c r="K108" s="34" t="s">
        <v>20</v>
      </c>
      <c r="L108" s="8">
        <f t="shared" si="7"/>
        <v>-10.069999999999979</v>
      </c>
      <c r="M108" s="15">
        <f t="shared" si="8"/>
        <v>-5.7347015983304948</v>
      </c>
      <c r="N108" s="41">
        <f t="shared" si="5"/>
        <v>40840</v>
      </c>
      <c r="O108" s="17">
        <f t="shared" si="6"/>
        <v>3</v>
      </c>
    </row>
    <row r="109" spans="1:15" ht="16.5" customHeight="1" x14ac:dyDescent="0.2">
      <c r="A109" s="31">
        <v>40840.153020833335</v>
      </c>
      <c r="B109" s="22">
        <v>40840.153020833335</v>
      </c>
      <c r="C109" s="16" t="s">
        <v>115</v>
      </c>
      <c r="D109" s="16" t="s">
        <v>16</v>
      </c>
      <c r="E109" s="23">
        <v>5000</v>
      </c>
      <c r="F109" s="16" t="s">
        <v>3</v>
      </c>
      <c r="G109" s="24">
        <v>1.3901300000000001</v>
      </c>
      <c r="H109" s="24">
        <v>1.3901300000000001</v>
      </c>
      <c r="I109" s="24">
        <v>0</v>
      </c>
      <c r="J109" s="24">
        <v>-0.21</v>
      </c>
      <c r="K109" s="32" t="s">
        <v>17</v>
      </c>
      <c r="L109" s="8">
        <f t="shared" si="7"/>
        <v>-10.27999999999998</v>
      </c>
      <c r="M109" s="15">
        <f t="shared" si="8"/>
        <v>-6.1675871603942554</v>
      </c>
      <c r="N109" s="41">
        <f t="shared" si="5"/>
        <v>40840</v>
      </c>
      <c r="O109" s="17">
        <f t="shared" si="6"/>
        <v>3</v>
      </c>
    </row>
    <row r="110" spans="1:15" ht="16.5" customHeight="1" x14ac:dyDescent="0.2">
      <c r="A110" s="33">
        <v>40840.161759259259</v>
      </c>
      <c r="B110" s="18">
        <v>40840.161759259259</v>
      </c>
      <c r="C110" s="19" t="s">
        <v>116</v>
      </c>
      <c r="D110" s="19" t="s">
        <v>19</v>
      </c>
      <c r="E110" s="20">
        <v>2500</v>
      </c>
      <c r="F110" s="19" t="s">
        <v>3</v>
      </c>
      <c r="G110" s="21">
        <v>1.38855</v>
      </c>
      <c r="H110" s="21">
        <v>1.3901300000000001</v>
      </c>
      <c r="I110" s="21">
        <v>3.95</v>
      </c>
      <c r="J110" s="21">
        <v>7.0000000000000007E-2</v>
      </c>
      <c r="K110" s="34" t="s">
        <v>20</v>
      </c>
      <c r="L110" s="8">
        <f t="shared" si="7"/>
        <v>-6.2599999999999794</v>
      </c>
      <c r="M110" s="15">
        <f t="shared" si="8"/>
        <v>-6.1763883832138484</v>
      </c>
      <c r="N110" s="41">
        <f t="shared" si="5"/>
        <v>40840</v>
      </c>
      <c r="O110" s="17">
        <f t="shared" si="6"/>
        <v>3</v>
      </c>
    </row>
    <row r="111" spans="1:15" ht="16.5" customHeight="1" x14ac:dyDescent="0.2">
      <c r="A111" s="31">
        <v>40840.171273148146</v>
      </c>
      <c r="B111" s="22">
        <v>40840.171273148146</v>
      </c>
      <c r="C111" s="16" t="s">
        <v>117</v>
      </c>
      <c r="D111" s="16" t="s">
        <v>19</v>
      </c>
      <c r="E111" s="23">
        <v>2500</v>
      </c>
      <c r="F111" s="16" t="s">
        <v>3</v>
      </c>
      <c r="G111" s="24">
        <v>1.3902399999999999</v>
      </c>
      <c r="H111" s="24">
        <v>1.3901300000000001</v>
      </c>
      <c r="I111" s="24">
        <v>-0.28000000000000003</v>
      </c>
      <c r="J111" s="24">
        <v>-0.1</v>
      </c>
      <c r="K111" s="32" t="s">
        <v>20</v>
      </c>
      <c r="L111" s="8">
        <f t="shared" si="7"/>
        <v>-6.6399999999999793</v>
      </c>
      <c r="M111" s="15">
        <f t="shared" si="8"/>
        <v>-6.2205418705268132</v>
      </c>
      <c r="N111" s="41">
        <f t="shared" si="5"/>
        <v>40840</v>
      </c>
      <c r="O111" s="17">
        <f t="shared" si="6"/>
        <v>4</v>
      </c>
    </row>
    <row r="112" spans="1:15" ht="16.5" customHeight="1" x14ac:dyDescent="0.2">
      <c r="A112" s="33">
        <v>40840.95884259259</v>
      </c>
      <c r="B112" s="18">
        <v>40840.95884259259</v>
      </c>
      <c r="C112" s="19" t="s">
        <v>118</v>
      </c>
      <c r="D112" s="19" t="s">
        <v>16</v>
      </c>
      <c r="E112" s="20">
        <v>5000</v>
      </c>
      <c r="F112" s="19" t="s">
        <v>3</v>
      </c>
      <c r="G112" s="21">
        <v>1.3903000000000001</v>
      </c>
      <c r="H112" s="21">
        <v>1.3903000000000001</v>
      </c>
      <c r="I112" s="21">
        <v>0</v>
      </c>
      <c r="J112" s="21">
        <v>-0.21</v>
      </c>
      <c r="K112" s="34" t="s">
        <v>17</v>
      </c>
      <c r="L112" s="8">
        <f t="shared" si="7"/>
        <v>-6.8499999999999792</v>
      </c>
      <c r="M112" s="15">
        <f t="shared" si="8"/>
        <v>-6.2804902638099716</v>
      </c>
      <c r="N112" s="41">
        <f t="shared" si="5"/>
        <v>40840</v>
      </c>
      <c r="O112" s="17">
        <f t="shared" si="6"/>
        <v>23</v>
      </c>
    </row>
    <row r="113" spans="1:15" ht="16.5" customHeight="1" x14ac:dyDescent="0.2">
      <c r="A113" s="31">
        <v>40840.960324074076</v>
      </c>
      <c r="B113" s="22">
        <v>40840.960324074076</v>
      </c>
      <c r="C113" s="16" t="s">
        <v>119</v>
      </c>
      <c r="D113" s="16" t="s">
        <v>19</v>
      </c>
      <c r="E113" s="23">
        <v>1650</v>
      </c>
      <c r="F113" s="16" t="s">
        <v>3</v>
      </c>
      <c r="G113" s="24">
        <v>1.3908199999999999</v>
      </c>
      <c r="H113" s="24">
        <v>1.3903000000000001</v>
      </c>
      <c r="I113" s="24">
        <v>-0.86</v>
      </c>
      <c r="J113" s="24">
        <v>-7.0000000000000007E-2</v>
      </c>
      <c r="K113" s="32" t="s">
        <v>20</v>
      </c>
      <c r="L113" s="8">
        <f t="shared" si="7"/>
        <v>-7.7799999999999798</v>
      </c>
      <c r="M113" s="15">
        <f t="shared" si="8"/>
        <v>-6.4233007148756869</v>
      </c>
      <c r="N113" s="41">
        <f t="shared" si="5"/>
        <v>40840</v>
      </c>
      <c r="O113" s="17">
        <f t="shared" si="6"/>
        <v>23</v>
      </c>
    </row>
    <row r="114" spans="1:15" ht="16.5" customHeight="1" x14ac:dyDescent="0.2">
      <c r="A114" s="33">
        <v>40840.960324074076</v>
      </c>
      <c r="B114" s="18">
        <v>40840.960324074076</v>
      </c>
      <c r="C114" s="19" t="s">
        <v>120</v>
      </c>
      <c r="D114" s="19" t="s">
        <v>19</v>
      </c>
      <c r="E114" s="20">
        <v>1650</v>
      </c>
      <c r="F114" s="19" t="s">
        <v>3</v>
      </c>
      <c r="G114" s="21">
        <v>1.3908199999999999</v>
      </c>
      <c r="H114" s="21">
        <v>1.3903000000000001</v>
      </c>
      <c r="I114" s="21">
        <v>-0.86</v>
      </c>
      <c r="J114" s="21">
        <v>-7.0000000000000007E-2</v>
      </c>
      <c r="K114" s="34" t="s">
        <v>20</v>
      </c>
      <c r="L114" s="8">
        <f t="shared" si="7"/>
        <v>-8.7099999999999795</v>
      </c>
      <c r="M114" s="15">
        <f t="shared" si="8"/>
        <v>-6.6410815991732388</v>
      </c>
      <c r="N114" s="41">
        <f t="shared" si="5"/>
        <v>40840</v>
      </c>
      <c r="O114" s="17">
        <f t="shared" si="6"/>
        <v>23</v>
      </c>
    </row>
    <row r="115" spans="1:15" ht="16.5" customHeight="1" x14ac:dyDescent="0.2">
      <c r="A115" s="31">
        <v>40840.960324074076</v>
      </c>
      <c r="B115" s="22">
        <v>40840.960324074076</v>
      </c>
      <c r="C115" s="16" t="s">
        <v>121</v>
      </c>
      <c r="D115" s="16" t="s">
        <v>19</v>
      </c>
      <c r="E115" s="23">
        <v>1700</v>
      </c>
      <c r="F115" s="16" t="s">
        <v>3</v>
      </c>
      <c r="G115" s="24">
        <v>1.3908199999999999</v>
      </c>
      <c r="H115" s="24">
        <v>1.3903000000000001</v>
      </c>
      <c r="I115" s="24">
        <v>-0.88</v>
      </c>
      <c r="J115" s="24">
        <v>-7.0000000000000007E-2</v>
      </c>
      <c r="K115" s="32" t="s">
        <v>20</v>
      </c>
      <c r="L115" s="8">
        <f t="shared" si="7"/>
        <v>-9.6599999999999806</v>
      </c>
      <c r="M115" s="15">
        <f t="shared" si="8"/>
        <v>-6.928597637347214</v>
      </c>
      <c r="N115" s="41">
        <f t="shared" si="5"/>
        <v>40840</v>
      </c>
      <c r="O115" s="17">
        <f t="shared" si="6"/>
        <v>23</v>
      </c>
    </row>
    <row r="116" spans="1:15" ht="16.5" customHeight="1" x14ac:dyDescent="0.2">
      <c r="A116" s="33">
        <v>40841.057534722226</v>
      </c>
      <c r="B116" s="18">
        <v>40841.057534722226</v>
      </c>
      <c r="C116" s="19" t="s">
        <v>122</v>
      </c>
      <c r="D116" s="19" t="s">
        <v>16</v>
      </c>
      <c r="E116" s="20">
        <v>5000</v>
      </c>
      <c r="F116" s="19" t="s">
        <v>3</v>
      </c>
      <c r="G116" s="21">
        <v>1.3906499999999999</v>
      </c>
      <c r="H116" s="21">
        <v>1.3906499999999999</v>
      </c>
      <c r="I116" s="21">
        <v>0</v>
      </c>
      <c r="J116" s="21">
        <v>-0.21</v>
      </c>
      <c r="K116" s="34" t="s">
        <v>17</v>
      </c>
      <c r="L116" s="8">
        <f t="shared" si="7"/>
        <v>-9.8699999999999815</v>
      </c>
      <c r="M116" s="15">
        <f t="shared" si="8"/>
        <v>-7.2087311956950968</v>
      </c>
      <c r="N116" s="41">
        <f t="shared" si="5"/>
        <v>40841</v>
      </c>
      <c r="O116" s="17">
        <f t="shared" si="6"/>
        <v>1</v>
      </c>
    </row>
    <row r="117" spans="1:15" ht="16.5" customHeight="1" x14ac:dyDescent="0.2">
      <c r="A117" s="31">
        <v>40841.067256944443</v>
      </c>
      <c r="B117" s="22">
        <v>40841.067256944443</v>
      </c>
      <c r="C117" s="16" t="s">
        <v>123</v>
      </c>
      <c r="D117" s="16" t="s">
        <v>19</v>
      </c>
      <c r="E117" s="23">
        <v>1650</v>
      </c>
      <c r="F117" s="16" t="s">
        <v>3</v>
      </c>
      <c r="G117" s="24">
        <v>1.39015</v>
      </c>
      <c r="H117" s="24">
        <v>1.3906499999999999</v>
      </c>
      <c r="I117" s="24">
        <v>0.83</v>
      </c>
      <c r="J117" s="24">
        <v>0.04</v>
      </c>
      <c r="K117" s="32" t="s">
        <v>20</v>
      </c>
      <c r="L117" s="8">
        <f t="shared" si="7"/>
        <v>-8.9999999999999822</v>
      </c>
      <c r="M117" s="15">
        <f t="shared" si="8"/>
        <v>-7.3793282246765148</v>
      </c>
      <c r="N117" s="41">
        <f t="shared" si="5"/>
        <v>40841</v>
      </c>
      <c r="O117" s="17">
        <f t="shared" si="6"/>
        <v>1</v>
      </c>
    </row>
    <row r="118" spans="1:15" ht="16.5" customHeight="1" x14ac:dyDescent="0.2">
      <c r="A118" s="33">
        <v>40841.067847222221</v>
      </c>
      <c r="B118" s="18">
        <v>40841.067847222221</v>
      </c>
      <c r="C118" s="19" t="s">
        <v>124</v>
      </c>
      <c r="D118" s="19" t="s">
        <v>19</v>
      </c>
      <c r="E118" s="20">
        <v>1650</v>
      </c>
      <c r="F118" s="19" t="s">
        <v>3</v>
      </c>
      <c r="G118" s="21">
        <v>1.38961</v>
      </c>
      <c r="H118" s="21">
        <v>1.3906499999999999</v>
      </c>
      <c r="I118" s="21">
        <v>1.72</v>
      </c>
      <c r="J118" s="21">
        <v>0.04</v>
      </c>
      <c r="K118" s="34" t="s">
        <v>20</v>
      </c>
      <c r="L118" s="8">
        <f t="shared" si="7"/>
        <v>-7.2399999999999824</v>
      </c>
      <c r="M118" s="15">
        <f t="shared" si="8"/>
        <v>-7.3660588699454168</v>
      </c>
      <c r="N118" s="41">
        <f t="shared" si="5"/>
        <v>40841</v>
      </c>
      <c r="O118" s="17">
        <f t="shared" si="6"/>
        <v>1</v>
      </c>
    </row>
    <row r="119" spans="1:15" ht="16.5" customHeight="1" thickBot="1" x14ac:dyDescent="0.25">
      <c r="A119" s="35">
        <v>40841.070868055554</v>
      </c>
      <c r="B119" s="36">
        <v>40841.070868055554</v>
      </c>
      <c r="C119" s="37" t="s">
        <v>125</v>
      </c>
      <c r="D119" s="37" t="s">
        <v>19</v>
      </c>
      <c r="E119" s="38">
        <v>1700</v>
      </c>
      <c r="F119" s="37" t="s">
        <v>3</v>
      </c>
      <c r="G119" s="39">
        <v>1.3890400000000001</v>
      </c>
      <c r="H119" s="39">
        <v>1.3906499999999999</v>
      </c>
      <c r="I119" s="39">
        <v>2.74</v>
      </c>
      <c r="J119" s="39">
        <v>0.05</v>
      </c>
      <c r="K119" s="40" t="s">
        <v>20</v>
      </c>
      <c r="L119" s="8">
        <f t="shared" si="7"/>
        <v>-4.4499999999999824</v>
      </c>
      <c r="M119" s="15">
        <f t="shared" si="8"/>
        <v>-7.088338977569661</v>
      </c>
      <c r="N119" s="41">
        <f t="shared" si="5"/>
        <v>40841</v>
      </c>
      <c r="O119" s="17">
        <f t="shared" si="6"/>
        <v>1</v>
      </c>
    </row>
    <row r="120" spans="1:15" ht="16.5" customHeight="1" x14ac:dyDescent="0.2">
      <c r="A120" s="25">
        <v>40841.839050925926</v>
      </c>
      <c r="B120" s="26">
        <v>40841.839050925926</v>
      </c>
      <c r="C120" s="27" t="s">
        <v>135</v>
      </c>
      <c r="D120" s="27" t="s">
        <v>19</v>
      </c>
      <c r="E120" s="28">
        <v>1000</v>
      </c>
      <c r="F120" s="27" t="s">
        <v>3</v>
      </c>
      <c r="G120" s="29">
        <v>1.3904700000000001</v>
      </c>
      <c r="H120" s="29">
        <v>1.3904700000000001</v>
      </c>
      <c r="I120" s="29">
        <v>0</v>
      </c>
      <c r="J120" s="29">
        <v>-0.04</v>
      </c>
      <c r="K120" s="30" t="s">
        <v>17</v>
      </c>
      <c r="L120" s="8">
        <f t="shared" ref="L120:L147" si="9">L119+I120+J120</f>
        <v>-4.4899999999999824</v>
      </c>
      <c r="M120" s="15">
        <f t="shared" ref="M120:M147" si="10">($Q$1*(L120-M119))+M119</f>
        <v>-6.8408781225630246</v>
      </c>
      <c r="N120" s="41">
        <f t="shared" si="5"/>
        <v>40841</v>
      </c>
      <c r="O120" s="17">
        <f t="shared" si="6"/>
        <v>20</v>
      </c>
    </row>
    <row r="121" spans="1:15" ht="16.5" customHeight="1" x14ac:dyDescent="0.2">
      <c r="A121" s="31">
        <v>40841.839050925926</v>
      </c>
      <c r="B121" s="22">
        <v>40841.839050925926</v>
      </c>
      <c r="C121" s="16" t="s">
        <v>135</v>
      </c>
      <c r="D121" s="16" t="s">
        <v>19</v>
      </c>
      <c r="E121" s="23">
        <v>4000</v>
      </c>
      <c r="F121" s="16" t="s">
        <v>3</v>
      </c>
      <c r="G121" s="24">
        <v>1.3904399999999999</v>
      </c>
      <c r="H121" s="24">
        <v>1.3904399999999999</v>
      </c>
      <c r="I121" s="24">
        <v>0</v>
      </c>
      <c r="J121" s="24">
        <v>-0.16</v>
      </c>
      <c r="K121" s="32" t="s">
        <v>17</v>
      </c>
      <c r="L121" s="8">
        <f t="shared" si="9"/>
        <v>-4.6499999999999826</v>
      </c>
      <c r="M121" s="15">
        <f t="shared" si="10"/>
        <v>-6.6322230632713062</v>
      </c>
      <c r="N121" s="41">
        <f t="shared" si="5"/>
        <v>40841</v>
      </c>
      <c r="O121" s="17">
        <f t="shared" si="6"/>
        <v>20</v>
      </c>
    </row>
    <row r="122" spans="1:15" ht="16.5" customHeight="1" x14ac:dyDescent="0.2">
      <c r="A122" s="33">
        <v>40841.83997685185</v>
      </c>
      <c r="B122" s="18">
        <v>40841.83997685185</v>
      </c>
      <c r="C122" s="19" t="s">
        <v>136</v>
      </c>
      <c r="D122" s="19" t="s">
        <v>16</v>
      </c>
      <c r="E122" s="20">
        <v>4340</v>
      </c>
      <c r="F122" s="19" t="s">
        <v>3</v>
      </c>
      <c r="G122" s="21">
        <v>1.39083</v>
      </c>
      <c r="H122" s="21">
        <v>1.3904460000000001</v>
      </c>
      <c r="I122" s="21">
        <v>1.67</v>
      </c>
      <c r="J122" s="21">
        <v>-0.18</v>
      </c>
      <c r="K122" s="34" t="s">
        <v>20</v>
      </c>
      <c r="L122" s="8">
        <f t="shared" si="9"/>
        <v>-3.1599999999999828</v>
      </c>
      <c r="M122" s="15">
        <f t="shared" si="10"/>
        <v>-6.3015351524835612</v>
      </c>
      <c r="N122" s="41">
        <f t="shared" si="5"/>
        <v>40841</v>
      </c>
      <c r="O122" s="17">
        <f t="shared" si="6"/>
        <v>20</v>
      </c>
    </row>
    <row r="123" spans="1:15" ht="16.5" customHeight="1" x14ac:dyDescent="0.2">
      <c r="A123" s="31">
        <v>40841.840092592596</v>
      </c>
      <c r="B123" s="22">
        <v>40841.840092592596</v>
      </c>
      <c r="C123" s="16" t="s">
        <v>137</v>
      </c>
      <c r="D123" s="16" t="s">
        <v>16</v>
      </c>
      <c r="E123" s="23">
        <v>660</v>
      </c>
      <c r="F123" s="16" t="s">
        <v>3</v>
      </c>
      <c r="G123" s="24">
        <v>1.3908100000000001</v>
      </c>
      <c r="H123" s="24">
        <v>1.3904460000000001</v>
      </c>
      <c r="I123" s="24">
        <v>0.24</v>
      </c>
      <c r="J123" s="24">
        <v>-0.03</v>
      </c>
      <c r="K123" s="32" t="s">
        <v>20</v>
      </c>
      <c r="L123" s="8">
        <f t="shared" si="9"/>
        <v>-2.9499999999999829</v>
      </c>
      <c r="M123" s="15">
        <f t="shared" si="10"/>
        <v>-5.9823413284375064</v>
      </c>
      <c r="N123" s="41">
        <f t="shared" si="5"/>
        <v>40841</v>
      </c>
      <c r="O123" s="17">
        <f t="shared" si="6"/>
        <v>20</v>
      </c>
    </row>
    <row r="124" spans="1:15" ht="16.5" customHeight="1" x14ac:dyDescent="0.2">
      <c r="A124" s="33">
        <v>40841.867337962962</v>
      </c>
      <c r="B124" s="18">
        <v>40841.867337962962</v>
      </c>
      <c r="C124" s="19" t="s">
        <v>138</v>
      </c>
      <c r="D124" s="19" t="s">
        <v>19</v>
      </c>
      <c r="E124" s="20">
        <v>5000</v>
      </c>
      <c r="F124" s="19" t="s">
        <v>3</v>
      </c>
      <c r="G124" s="21">
        <v>1.39256</v>
      </c>
      <c r="H124" s="21">
        <v>1.39256</v>
      </c>
      <c r="I124" s="21">
        <v>0</v>
      </c>
      <c r="J124" s="21">
        <v>-0.21</v>
      </c>
      <c r="K124" s="34" t="s">
        <v>17</v>
      </c>
      <c r="L124" s="8">
        <f t="shared" si="9"/>
        <v>-3.1599999999999828</v>
      </c>
      <c r="M124" s="15">
        <f t="shared" si="10"/>
        <v>-5.7135469162053614</v>
      </c>
      <c r="N124" s="41">
        <f t="shared" si="5"/>
        <v>40841</v>
      </c>
      <c r="O124" s="17">
        <f t="shared" si="6"/>
        <v>20</v>
      </c>
    </row>
    <row r="125" spans="1:15" ht="16.5" customHeight="1" x14ac:dyDescent="0.2">
      <c r="A125" s="31">
        <v>40841.870405092595</v>
      </c>
      <c r="B125" s="22">
        <v>40841.870405092595</v>
      </c>
      <c r="C125" s="16" t="s">
        <v>139</v>
      </c>
      <c r="D125" s="16" t="s">
        <v>16</v>
      </c>
      <c r="E125" s="23">
        <v>1650</v>
      </c>
      <c r="F125" s="16" t="s">
        <v>3</v>
      </c>
      <c r="G125" s="24">
        <v>1.3915500000000001</v>
      </c>
      <c r="H125" s="24">
        <v>1.39256</v>
      </c>
      <c r="I125" s="24">
        <v>-1.67</v>
      </c>
      <c r="J125" s="24">
        <v>-7.0000000000000007E-2</v>
      </c>
      <c r="K125" s="32" t="s">
        <v>20</v>
      </c>
      <c r="L125" s="8">
        <f t="shared" si="9"/>
        <v>-4.8999999999999826</v>
      </c>
      <c r="M125" s="15">
        <f t="shared" si="10"/>
        <v>-5.6360662575191345</v>
      </c>
      <c r="N125" s="41">
        <f t="shared" si="5"/>
        <v>40841</v>
      </c>
      <c r="O125" s="17">
        <f t="shared" si="6"/>
        <v>20</v>
      </c>
    </row>
    <row r="126" spans="1:15" ht="16.5" customHeight="1" x14ac:dyDescent="0.2">
      <c r="A126" s="33">
        <v>40841.870405092595</v>
      </c>
      <c r="B126" s="18">
        <v>40841.870405092595</v>
      </c>
      <c r="C126" s="19" t="s">
        <v>140</v>
      </c>
      <c r="D126" s="19" t="s">
        <v>16</v>
      </c>
      <c r="E126" s="20">
        <v>1650</v>
      </c>
      <c r="F126" s="19" t="s">
        <v>3</v>
      </c>
      <c r="G126" s="21">
        <v>1.3915500000000001</v>
      </c>
      <c r="H126" s="21">
        <v>1.39256</v>
      </c>
      <c r="I126" s="21">
        <v>-1.67</v>
      </c>
      <c r="J126" s="21">
        <v>-7.0000000000000007E-2</v>
      </c>
      <c r="K126" s="34" t="s">
        <v>20</v>
      </c>
      <c r="L126" s="8">
        <f t="shared" si="9"/>
        <v>-6.6399999999999828</v>
      </c>
      <c r="M126" s="15">
        <f t="shared" si="10"/>
        <v>-5.7316789948982629</v>
      </c>
      <c r="N126" s="41">
        <f t="shared" si="5"/>
        <v>40841</v>
      </c>
      <c r="O126" s="17">
        <f t="shared" si="6"/>
        <v>20</v>
      </c>
    </row>
    <row r="127" spans="1:15" ht="16.5" customHeight="1" x14ac:dyDescent="0.2">
      <c r="A127" s="31">
        <v>40841.870405092595</v>
      </c>
      <c r="B127" s="22">
        <v>40841.870405092595</v>
      </c>
      <c r="C127" s="16" t="s">
        <v>141</v>
      </c>
      <c r="D127" s="16" t="s">
        <v>16</v>
      </c>
      <c r="E127" s="23">
        <v>1700</v>
      </c>
      <c r="F127" s="16" t="s">
        <v>3</v>
      </c>
      <c r="G127" s="24">
        <v>1.3915500000000001</v>
      </c>
      <c r="H127" s="24">
        <v>1.39256</v>
      </c>
      <c r="I127" s="24">
        <v>-1.72</v>
      </c>
      <c r="J127" s="24">
        <v>-7.0000000000000007E-2</v>
      </c>
      <c r="K127" s="32" t="s">
        <v>20</v>
      </c>
      <c r="L127" s="8">
        <f t="shared" si="9"/>
        <v>-8.4299999999999837</v>
      </c>
      <c r="M127" s="15">
        <f t="shared" si="10"/>
        <v>-5.9886619477650935</v>
      </c>
      <c r="N127" s="41">
        <f t="shared" si="5"/>
        <v>40841</v>
      </c>
      <c r="O127" s="17">
        <f t="shared" si="6"/>
        <v>20</v>
      </c>
    </row>
    <row r="128" spans="1:15" ht="16.5" customHeight="1" x14ac:dyDescent="0.2">
      <c r="A128" s="33">
        <v>40841.871898148151</v>
      </c>
      <c r="B128" s="18">
        <v>40841.871898148151</v>
      </c>
      <c r="C128" s="19" t="s">
        <v>142</v>
      </c>
      <c r="D128" s="19" t="s">
        <v>19</v>
      </c>
      <c r="E128" s="20">
        <v>5000</v>
      </c>
      <c r="F128" s="19" t="s">
        <v>3</v>
      </c>
      <c r="G128" s="21">
        <v>1.39177</v>
      </c>
      <c r="H128" s="21">
        <v>1.39177</v>
      </c>
      <c r="I128" s="21">
        <v>0</v>
      </c>
      <c r="J128" s="21">
        <v>-0.21</v>
      </c>
      <c r="K128" s="34" t="s">
        <v>17</v>
      </c>
      <c r="L128" s="8">
        <f t="shared" si="9"/>
        <v>-8.6399999999999846</v>
      </c>
      <c r="M128" s="15">
        <f t="shared" si="10"/>
        <v>-6.2411703336922262</v>
      </c>
      <c r="N128" s="41">
        <f t="shared" si="5"/>
        <v>40841</v>
      </c>
      <c r="O128" s="17">
        <f t="shared" si="6"/>
        <v>20</v>
      </c>
    </row>
    <row r="129" spans="1:15" ht="16.5" customHeight="1" x14ac:dyDescent="0.2">
      <c r="A129" s="31">
        <v>40841.874374999999</v>
      </c>
      <c r="B129" s="22">
        <v>40841.874374999999</v>
      </c>
      <c r="C129" s="16" t="s">
        <v>143</v>
      </c>
      <c r="D129" s="16" t="s">
        <v>16</v>
      </c>
      <c r="E129" s="23">
        <v>1650</v>
      </c>
      <c r="F129" s="16" t="s">
        <v>3</v>
      </c>
      <c r="G129" s="24">
        <v>1.39229</v>
      </c>
      <c r="H129" s="24">
        <v>1.39177</v>
      </c>
      <c r="I129" s="24">
        <v>0.86</v>
      </c>
      <c r="J129" s="24">
        <v>0.04</v>
      </c>
      <c r="K129" s="32" t="s">
        <v>20</v>
      </c>
      <c r="L129" s="8">
        <f t="shared" si="9"/>
        <v>-7.7399999999999842</v>
      </c>
      <c r="M129" s="15">
        <f t="shared" si="10"/>
        <v>-6.3839160161977269</v>
      </c>
      <c r="N129" s="41">
        <f t="shared" si="5"/>
        <v>40841</v>
      </c>
      <c r="O129" s="17">
        <f t="shared" si="6"/>
        <v>20</v>
      </c>
    </row>
    <row r="130" spans="1:15" ht="16.5" customHeight="1" x14ac:dyDescent="0.2">
      <c r="A130" s="33">
        <v>40841.876886574071</v>
      </c>
      <c r="B130" s="18">
        <v>40841.876886574071</v>
      </c>
      <c r="C130" s="19" t="s">
        <v>144</v>
      </c>
      <c r="D130" s="19" t="s">
        <v>16</v>
      </c>
      <c r="E130" s="20">
        <v>1650</v>
      </c>
      <c r="F130" s="19" t="s">
        <v>3</v>
      </c>
      <c r="G130" s="21">
        <v>1.3922099999999999</v>
      </c>
      <c r="H130" s="21">
        <v>1.39177</v>
      </c>
      <c r="I130" s="21">
        <v>0.73</v>
      </c>
      <c r="J130" s="21">
        <v>-7.0000000000000007E-2</v>
      </c>
      <c r="K130" s="34" t="s">
        <v>20</v>
      </c>
      <c r="L130" s="8">
        <f t="shared" si="9"/>
        <v>-7.0799999999999841</v>
      </c>
      <c r="M130" s="15">
        <f t="shared" si="10"/>
        <v>-6.4502097289407994</v>
      </c>
      <c r="N130" s="41">
        <f t="shared" si="5"/>
        <v>40841</v>
      </c>
      <c r="O130" s="17">
        <f t="shared" si="6"/>
        <v>21</v>
      </c>
    </row>
    <row r="131" spans="1:15" ht="16.5" customHeight="1" x14ac:dyDescent="0.2">
      <c r="A131" s="31">
        <v>40841.879780092589</v>
      </c>
      <c r="B131" s="22">
        <v>40841.879780092589</v>
      </c>
      <c r="C131" s="16" t="s">
        <v>145</v>
      </c>
      <c r="D131" s="16" t="s">
        <v>16</v>
      </c>
      <c r="E131" s="23">
        <v>1700</v>
      </c>
      <c r="F131" s="16" t="s">
        <v>3</v>
      </c>
      <c r="G131" s="24">
        <v>1.39177</v>
      </c>
      <c r="H131" s="24">
        <v>1.39177</v>
      </c>
      <c r="I131" s="24">
        <v>0</v>
      </c>
      <c r="J131" s="24">
        <v>-7.0000000000000007E-2</v>
      </c>
      <c r="K131" s="32" t="s">
        <v>20</v>
      </c>
      <c r="L131" s="8">
        <f t="shared" si="9"/>
        <v>-7.1499999999999844</v>
      </c>
      <c r="M131" s="15">
        <f t="shared" si="10"/>
        <v>-6.5168564214226263</v>
      </c>
      <c r="N131" s="41">
        <f t="shared" ref="N131:N151" si="11">INT(A131)</f>
        <v>40841</v>
      </c>
      <c r="O131" s="17">
        <f t="shared" ref="O131:O152" si="12">HOUR(A131)</f>
        <v>21</v>
      </c>
    </row>
    <row r="132" spans="1:15" ht="16.5" customHeight="1" x14ac:dyDescent="0.2">
      <c r="A132" s="33">
        <v>40842.006064814814</v>
      </c>
      <c r="B132" s="18">
        <v>40842.006064814814</v>
      </c>
      <c r="C132" s="19" t="s">
        <v>146</v>
      </c>
      <c r="D132" s="19" t="s">
        <v>16</v>
      </c>
      <c r="E132" s="20">
        <v>5000</v>
      </c>
      <c r="F132" s="19" t="s">
        <v>3</v>
      </c>
      <c r="G132" s="21">
        <v>1.39185</v>
      </c>
      <c r="H132" s="21">
        <v>1.39185</v>
      </c>
      <c r="I132" s="21">
        <v>0</v>
      </c>
      <c r="J132" s="21">
        <v>-0.21</v>
      </c>
      <c r="K132" s="34" t="s">
        <v>17</v>
      </c>
      <c r="L132" s="8">
        <f t="shared" si="9"/>
        <v>-7.3599999999999843</v>
      </c>
      <c r="M132" s="15">
        <f t="shared" si="10"/>
        <v>-6.597155809858565</v>
      </c>
      <c r="N132" s="41">
        <f t="shared" si="11"/>
        <v>40842</v>
      </c>
      <c r="O132" s="17">
        <f t="shared" si="12"/>
        <v>0</v>
      </c>
    </row>
    <row r="133" spans="1:15" ht="16.5" customHeight="1" x14ac:dyDescent="0.2">
      <c r="A133" s="31">
        <v>40842.00708333333</v>
      </c>
      <c r="B133" s="22">
        <v>40842.00708333333</v>
      </c>
      <c r="C133" s="16" t="s">
        <v>147</v>
      </c>
      <c r="D133" s="16" t="s">
        <v>19</v>
      </c>
      <c r="E133" s="23">
        <v>1650</v>
      </c>
      <c r="F133" s="16" t="s">
        <v>3</v>
      </c>
      <c r="G133" s="24">
        <v>1.39219</v>
      </c>
      <c r="H133" s="24">
        <v>1.39185</v>
      </c>
      <c r="I133" s="24">
        <v>-0.56000000000000005</v>
      </c>
      <c r="J133" s="24">
        <v>-7.0000000000000007E-2</v>
      </c>
      <c r="K133" s="32" t="s">
        <v>20</v>
      </c>
      <c r="L133" s="8">
        <f t="shared" si="9"/>
        <v>-7.9899999999999842</v>
      </c>
      <c r="M133" s="15">
        <f t="shared" si="10"/>
        <v>-6.7298076374910814</v>
      </c>
      <c r="N133" s="41">
        <f t="shared" si="11"/>
        <v>40842</v>
      </c>
      <c r="O133" s="17">
        <f t="shared" si="12"/>
        <v>0</v>
      </c>
    </row>
    <row r="134" spans="1:15" ht="16.5" customHeight="1" x14ac:dyDescent="0.2">
      <c r="A134" s="33">
        <v>40842.007268518515</v>
      </c>
      <c r="B134" s="18">
        <v>40842.007268518515</v>
      </c>
      <c r="C134" s="19" t="s">
        <v>148</v>
      </c>
      <c r="D134" s="19" t="s">
        <v>19</v>
      </c>
      <c r="E134" s="20">
        <v>1650</v>
      </c>
      <c r="F134" s="19" t="s">
        <v>3</v>
      </c>
      <c r="G134" s="21">
        <v>1.39228</v>
      </c>
      <c r="H134" s="21">
        <v>1.39185</v>
      </c>
      <c r="I134" s="21">
        <v>-0.71</v>
      </c>
      <c r="J134" s="21">
        <v>-7.0000000000000007E-2</v>
      </c>
      <c r="K134" s="34" t="s">
        <v>20</v>
      </c>
      <c r="L134" s="8">
        <f t="shared" si="9"/>
        <v>-8.7699999999999854</v>
      </c>
      <c r="M134" s="15">
        <f t="shared" si="10"/>
        <v>-6.924111672015739</v>
      </c>
      <c r="N134" s="41">
        <f t="shared" si="11"/>
        <v>40842</v>
      </c>
      <c r="O134" s="17">
        <f t="shared" si="12"/>
        <v>0</v>
      </c>
    </row>
    <row r="135" spans="1:15" ht="16.5" customHeight="1" x14ac:dyDescent="0.2">
      <c r="A135" s="31">
        <v>40842.007268518515</v>
      </c>
      <c r="B135" s="22">
        <v>40842.007268518515</v>
      </c>
      <c r="C135" s="16" t="s">
        <v>149</v>
      </c>
      <c r="D135" s="16" t="s">
        <v>19</v>
      </c>
      <c r="E135" s="23">
        <v>1700</v>
      </c>
      <c r="F135" s="16" t="s">
        <v>3</v>
      </c>
      <c r="G135" s="24">
        <v>1.39228</v>
      </c>
      <c r="H135" s="24">
        <v>1.39185</v>
      </c>
      <c r="I135" s="24">
        <v>-0.73</v>
      </c>
      <c r="J135" s="24">
        <v>-7.0000000000000007E-2</v>
      </c>
      <c r="K135" s="32" t="s">
        <v>20</v>
      </c>
      <c r="L135" s="8">
        <f t="shared" si="9"/>
        <v>-9.5699999999999861</v>
      </c>
      <c r="M135" s="15">
        <f t="shared" si="10"/>
        <v>-7.176101036585667</v>
      </c>
      <c r="N135" s="41">
        <f t="shared" si="11"/>
        <v>40842</v>
      </c>
      <c r="O135" s="17">
        <f t="shared" si="12"/>
        <v>0</v>
      </c>
    </row>
    <row r="136" spans="1:15" ht="16.5" customHeight="1" x14ac:dyDescent="0.2">
      <c r="A136" s="33">
        <v>40842.055092592593</v>
      </c>
      <c r="B136" s="18">
        <v>40842.055092592593</v>
      </c>
      <c r="C136" s="19" t="s">
        <v>150</v>
      </c>
      <c r="D136" s="19" t="s">
        <v>16</v>
      </c>
      <c r="E136" s="20">
        <v>5000</v>
      </c>
      <c r="F136" s="19" t="s">
        <v>3</v>
      </c>
      <c r="G136" s="21">
        <v>1.3917900000000001</v>
      </c>
      <c r="H136" s="21">
        <v>1.3917900000000001</v>
      </c>
      <c r="I136" s="21">
        <v>0</v>
      </c>
      <c r="J136" s="21">
        <v>-0.21</v>
      </c>
      <c r="K136" s="34" t="s">
        <v>17</v>
      </c>
      <c r="L136" s="8">
        <f t="shared" si="9"/>
        <v>-9.7799999999999869</v>
      </c>
      <c r="M136" s="15">
        <f t="shared" si="10"/>
        <v>-7.4240914140536978</v>
      </c>
      <c r="N136" s="41">
        <f t="shared" si="11"/>
        <v>40842</v>
      </c>
      <c r="O136" s="17">
        <f t="shared" si="12"/>
        <v>1</v>
      </c>
    </row>
    <row r="137" spans="1:15" ht="16.5" customHeight="1" x14ac:dyDescent="0.2">
      <c r="A137" s="31">
        <v>40842.058761574073</v>
      </c>
      <c r="B137" s="22">
        <v>40842.058761574073</v>
      </c>
      <c r="C137" s="16" t="s">
        <v>151</v>
      </c>
      <c r="D137" s="16" t="s">
        <v>19</v>
      </c>
      <c r="E137" s="23">
        <v>1650</v>
      </c>
      <c r="F137" s="16" t="s">
        <v>3</v>
      </c>
      <c r="G137" s="24">
        <v>1.39123</v>
      </c>
      <c r="H137" s="24">
        <v>1.3917900000000001</v>
      </c>
      <c r="I137" s="24">
        <v>0.92</v>
      </c>
      <c r="J137" s="24">
        <v>0.04</v>
      </c>
      <c r="K137" s="32" t="s">
        <v>20</v>
      </c>
      <c r="L137" s="8">
        <f t="shared" si="9"/>
        <v>-8.8199999999999878</v>
      </c>
      <c r="M137" s="15">
        <f t="shared" si="10"/>
        <v>-7.5570350889057254</v>
      </c>
      <c r="N137" s="41">
        <f t="shared" si="11"/>
        <v>40842</v>
      </c>
      <c r="O137" s="17">
        <f t="shared" si="12"/>
        <v>1</v>
      </c>
    </row>
    <row r="138" spans="1:15" ht="16.5" customHeight="1" x14ac:dyDescent="0.2">
      <c r="A138" s="33">
        <v>40842.077916666669</v>
      </c>
      <c r="B138" s="18">
        <v>40842.077916666669</v>
      </c>
      <c r="C138" s="19" t="s">
        <v>152</v>
      </c>
      <c r="D138" s="19" t="s">
        <v>19</v>
      </c>
      <c r="E138" s="20">
        <v>1650</v>
      </c>
      <c r="F138" s="19" t="s">
        <v>3</v>
      </c>
      <c r="G138" s="21">
        <v>1.39079</v>
      </c>
      <c r="H138" s="21">
        <v>1.3917900000000001</v>
      </c>
      <c r="I138" s="21">
        <v>1.65</v>
      </c>
      <c r="J138" s="21">
        <v>0.04</v>
      </c>
      <c r="K138" s="34" t="s">
        <v>20</v>
      </c>
      <c r="L138" s="8">
        <f t="shared" si="9"/>
        <v>-7.1299999999999875</v>
      </c>
      <c r="M138" s="15">
        <f t="shared" si="10"/>
        <v>-7.5163650804385123</v>
      </c>
      <c r="N138" s="41">
        <f t="shared" si="11"/>
        <v>40842</v>
      </c>
      <c r="O138" s="17">
        <f t="shared" si="12"/>
        <v>1</v>
      </c>
    </row>
    <row r="139" spans="1:15" ht="16.5" customHeight="1" x14ac:dyDescent="0.2">
      <c r="A139" s="31">
        <v>40842.082476851851</v>
      </c>
      <c r="B139" s="22">
        <v>40842.082476851851</v>
      </c>
      <c r="C139" s="16" t="s">
        <v>153</v>
      </c>
      <c r="D139" s="16" t="s">
        <v>19</v>
      </c>
      <c r="E139" s="23">
        <v>1700</v>
      </c>
      <c r="F139" s="16" t="s">
        <v>3</v>
      </c>
      <c r="G139" s="24">
        <v>1.3917900000000001</v>
      </c>
      <c r="H139" s="24">
        <v>1.3917900000000001</v>
      </c>
      <c r="I139" s="24">
        <v>0</v>
      </c>
      <c r="J139" s="24">
        <v>-7.0000000000000007E-2</v>
      </c>
      <c r="K139" s="32" t="s">
        <v>20</v>
      </c>
      <c r="L139" s="8">
        <f t="shared" si="9"/>
        <v>-7.1999999999999877</v>
      </c>
      <c r="M139" s="15">
        <f t="shared" si="10"/>
        <v>-7.4862350727777001</v>
      </c>
      <c r="N139" s="41">
        <f t="shared" si="11"/>
        <v>40842</v>
      </c>
      <c r="O139" s="17">
        <f t="shared" si="12"/>
        <v>1</v>
      </c>
    </row>
    <row r="140" spans="1:15" ht="16.5" customHeight="1" x14ac:dyDescent="0.2">
      <c r="A140" s="33">
        <v>40842.122719907406</v>
      </c>
      <c r="B140" s="18">
        <v>40842.122719907406</v>
      </c>
      <c r="C140" s="19" t="s">
        <v>154</v>
      </c>
      <c r="D140" s="19" t="s">
        <v>19</v>
      </c>
      <c r="E140" s="20">
        <v>5000</v>
      </c>
      <c r="F140" s="19" t="s">
        <v>3</v>
      </c>
      <c r="G140" s="21">
        <v>1.3920699999999999</v>
      </c>
      <c r="H140" s="21">
        <v>1.3920699999999999</v>
      </c>
      <c r="I140" s="21">
        <v>0</v>
      </c>
      <c r="J140" s="21">
        <v>-0.21</v>
      </c>
      <c r="K140" s="34" t="s">
        <v>17</v>
      </c>
      <c r="L140" s="8">
        <f t="shared" si="9"/>
        <v>-7.4099999999999877</v>
      </c>
      <c r="M140" s="15">
        <f t="shared" si="10"/>
        <v>-7.4789745896560129</v>
      </c>
      <c r="N140" s="41">
        <f t="shared" si="11"/>
        <v>40842</v>
      </c>
      <c r="O140" s="17">
        <f t="shared" si="12"/>
        <v>2</v>
      </c>
    </row>
    <row r="141" spans="1:15" ht="16.5" customHeight="1" x14ac:dyDescent="0.2">
      <c r="A141" s="31">
        <v>40842.124201388891</v>
      </c>
      <c r="B141" s="22">
        <v>40842.124201388891</v>
      </c>
      <c r="C141" s="16" t="s">
        <v>155</v>
      </c>
      <c r="D141" s="16" t="s">
        <v>16</v>
      </c>
      <c r="E141" s="23">
        <v>1650</v>
      </c>
      <c r="F141" s="16" t="s">
        <v>3</v>
      </c>
      <c r="G141" s="24">
        <v>1.39272</v>
      </c>
      <c r="H141" s="24">
        <v>1.3920699999999999</v>
      </c>
      <c r="I141" s="24">
        <v>1.07</v>
      </c>
      <c r="J141" s="24">
        <v>0.04</v>
      </c>
      <c r="K141" s="32" t="s">
        <v>20</v>
      </c>
      <c r="L141" s="8">
        <f t="shared" si="9"/>
        <v>-6.2999999999999874</v>
      </c>
      <c r="M141" s="15">
        <f t="shared" si="10"/>
        <v>-7.3666912954030579</v>
      </c>
      <c r="N141" s="41">
        <f t="shared" si="11"/>
        <v>40842</v>
      </c>
      <c r="O141" s="17">
        <f t="shared" si="12"/>
        <v>2</v>
      </c>
    </row>
    <row r="142" spans="1:15" ht="16.5" customHeight="1" x14ac:dyDescent="0.2">
      <c r="A142" s="33">
        <v>40842.124583333331</v>
      </c>
      <c r="B142" s="18">
        <v>40842.124583333331</v>
      </c>
      <c r="C142" s="19" t="s">
        <v>156</v>
      </c>
      <c r="D142" s="19" t="s">
        <v>16</v>
      </c>
      <c r="E142" s="20">
        <v>1650</v>
      </c>
      <c r="F142" s="19" t="s">
        <v>3</v>
      </c>
      <c r="G142" s="21">
        <v>1.3926700000000001</v>
      </c>
      <c r="H142" s="21">
        <v>1.3920699999999999</v>
      </c>
      <c r="I142" s="21">
        <v>0.99</v>
      </c>
      <c r="J142" s="21">
        <v>-7.0000000000000007E-2</v>
      </c>
      <c r="K142" s="34" t="s">
        <v>20</v>
      </c>
      <c r="L142" s="8">
        <f t="shared" si="9"/>
        <v>-5.3799999999999875</v>
      </c>
      <c r="M142" s="15">
        <f t="shared" si="10"/>
        <v>-7.1774826006027652</v>
      </c>
      <c r="N142" s="41">
        <f t="shared" si="11"/>
        <v>40842</v>
      </c>
      <c r="O142" s="17">
        <f t="shared" si="12"/>
        <v>2</v>
      </c>
    </row>
    <row r="143" spans="1:15" ht="16.5" customHeight="1" x14ac:dyDescent="0.2">
      <c r="A143" s="31">
        <v>40842.129849537036</v>
      </c>
      <c r="B143" s="22">
        <v>40842.129849537036</v>
      </c>
      <c r="C143" s="16" t="s">
        <v>157</v>
      </c>
      <c r="D143" s="16" t="s">
        <v>16</v>
      </c>
      <c r="E143" s="23">
        <v>1700</v>
      </c>
      <c r="F143" s="16" t="s">
        <v>3</v>
      </c>
      <c r="G143" s="24">
        <v>1.3923099999999999</v>
      </c>
      <c r="H143" s="24">
        <v>1.3920699999999999</v>
      </c>
      <c r="I143" s="24">
        <v>0.41</v>
      </c>
      <c r="J143" s="24">
        <v>0.05</v>
      </c>
      <c r="K143" s="32" t="s">
        <v>20</v>
      </c>
      <c r="L143" s="8">
        <f t="shared" si="9"/>
        <v>-4.9199999999999875</v>
      </c>
      <c r="M143" s="15">
        <f t="shared" si="10"/>
        <v>-6.9624842576882147</v>
      </c>
      <c r="N143" s="41">
        <f t="shared" si="11"/>
        <v>40842</v>
      </c>
      <c r="O143" s="17">
        <f t="shared" si="12"/>
        <v>3</v>
      </c>
    </row>
    <row r="144" spans="1:15" ht="16.5" customHeight="1" x14ac:dyDescent="0.2">
      <c r="A144" s="33">
        <v>40842.138229166667</v>
      </c>
      <c r="B144" s="18">
        <v>40842.138229166667</v>
      </c>
      <c r="C144" s="19" t="s">
        <v>158</v>
      </c>
      <c r="D144" s="19" t="s">
        <v>16</v>
      </c>
      <c r="E144" s="20">
        <v>5000</v>
      </c>
      <c r="F144" s="19" t="s">
        <v>3</v>
      </c>
      <c r="G144" s="21">
        <v>1.3928199999999999</v>
      </c>
      <c r="H144" s="21">
        <v>1.3928199999999999</v>
      </c>
      <c r="I144" s="21">
        <v>0</v>
      </c>
      <c r="J144" s="21">
        <v>-0.21</v>
      </c>
      <c r="K144" s="34" t="s">
        <v>17</v>
      </c>
      <c r="L144" s="8">
        <f>L143+I144+J144</f>
        <v>-5.1299999999999875</v>
      </c>
      <c r="M144" s="15">
        <f t="shared" si="10"/>
        <v>-6.7879619474321933</v>
      </c>
      <c r="N144" s="41">
        <f t="shared" si="11"/>
        <v>40842</v>
      </c>
      <c r="O144" s="17">
        <f t="shared" si="12"/>
        <v>3</v>
      </c>
    </row>
    <row r="145" spans="1:15" ht="16.5" customHeight="1" x14ac:dyDescent="0.2">
      <c r="A145" s="31">
        <v>40842.140879629631</v>
      </c>
      <c r="B145" s="22">
        <v>40842.140879629631</v>
      </c>
      <c r="C145" s="16" t="s">
        <v>159</v>
      </c>
      <c r="D145" s="16" t="s">
        <v>19</v>
      </c>
      <c r="E145" s="23">
        <v>1650</v>
      </c>
      <c r="F145" s="16" t="s">
        <v>3</v>
      </c>
      <c r="G145" s="24">
        <v>1.3923099999999999</v>
      </c>
      <c r="H145" s="24">
        <v>1.3928199999999999</v>
      </c>
      <c r="I145" s="24">
        <v>0.84</v>
      </c>
      <c r="J145" s="24">
        <v>0.04</v>
      </c>
      <c r="K145" s="32" t="s">
        <v>20</v>
      </c>
      <c r="L145" s="8">
        <f t="shared" si="9"/>
        <v>-4.2499999999999876</v>
      </c>
      <c r="M145" s="15">
        <f t="shared" si="10"/>
        <v>-6.5462512857719837</v>
      </c>
      <c r="N145" s="41">
        <f t="shared" si="11"/>
        <v>40842</v>
      </c>
      <c r="O145" s="17">
        <f t="shared" si="12"/>
        <v>3</v>
      </c>
    </row>
    <row r="146" spans="1:15" ht="16.5" customHeight="1" x14ac:dyDescent="0.2">
      <c r="A146" s="33">
        <v>40842.141736111109</v>
      </c>
      <c r="B146" s="18">
        <v>40842.141736111109</v>
      </c>
      <c r="C146" s="19" t="s">
        <v>160</v>
      </c>
      <c r="D146" s="19" t="s">
        <v>19</v>
      </c>
      <c r="E146" s="20">
        <v>1650</v>
      </c>
      <c r="F146" s="19" t="s">
        <v>3</v>
      </c>
      <c r="G146" s="21">
        <v>1.39239</v>
      </c>
      <c r="H146" s="21">
        <v>1.3928199999999999</v>
      </c>
      <c r="I146" s="21">
        <v>0.71</v>
      </c>
      <c r="J146" s="21">
        <v>0.04</v>
      </c>
      <c r="K146" s="34" t="s">
        <v>20</v>
      </c>
      <c r="L146" s="8">
        <f t="shared" si="9"/>
        <v>-3.4999999999999876</v>
      </c>
      <c r="M146" s="15">
        <f t="shared" si="10"/>
        <v>-6.2561321156984606</v>
      </c>
      <c r="N146" s="41">
        <f t="shared" si="11"/>
        <v>40842</v>
      </c>
      <c r="O146" s="17">
        <f t="shared" si="12"/>
        <v>3</v>
      </c>
    </row>
    <row r="147" spans="1:15" ht="16.5" customHeight="1" thickBot="1" x14ac:dyDescent="0.25">
      <c r="A147" s="35">
        <v>40842.147118055553</v>
      </c>
      <c r="B147" s="36">
        <v>40842.147118055553</v>
      </c>
      <c r="C147" s="37" t="s">
        <v>161</v>
      </c>
      <c r="D147" s="37" t="s">
        <v>19</v>
      </c>
      <c r="E147" s="38">
        <v>1700</v>
      </c>
      <c r="F147" s="37" t="s">
        <v>3</v>
      </c>
      <c r="G147" s="39">
        <v>1.3928199999999999</v>
      </c>
      <c r="H147" s="39">
        <v>1.3928199999999999</v>
      </c>
      <c r="I147" s="39">
        <v>0</v>
      </c>
      <c r="J147" s="39">
        <v>-7.0000000000000007E-2</v>
      </c>
      <c r="K147" s="40" t="s">
        <v>20</v>
      </c>
      <c r="L147" s="8">
        <f t="shared" si="9"/>
        <v>-3.5699999999999874</v>
      </c>
      <c r="M147" s="15">
        <f t="shared" si="10"/>
        <v>-6.0003100094414634</v>
      </c>
      <c r="N147" s="41">
        <f t="shared" si="11"/>
        <v>40842</v>
      </c>
      <c r="O147" s="17">
        <f t="shared" si="12"/>
        <v>3</v>
      </c>
    </row>
    <row r="148" spans="1:15" ht="16.5" customHeight="1" thickBot="1" x14ac:dyDescent="0.25">
      <c r="A148" s="47">
        <v>40842.147118055553</v>
      </c>
      <c r="B148" s="42">
        <v>40842.147118055553</v>
      </c>
      <c r="C148" s="43" t="s">
        <v>161</v>
      </c>
      <c r="D148" s="43" t="s">
        <v>19</v>
      </c>
      <c r="E148" s="44">
        <v>1700</v>
      </c>
      <c r="F148" s="43" t="s">
        <v>3</v>
      </c>
      <c r="G148" s="45">
        <v>1.3928199999999999</v>
      </c>
      <c r="H148" s="45">
        <v>1.3928199999999999</v>
      </c>
      <c r="I148" s="45">
        <v>0</v>
      </c>
      <c r="J148" s="45">
        <v>-7.0000000000000007E-2</v>
      </c>
      <c r="K148" s="46" t="s">
        <v>20</v>
      </c>
      <c r="L148" s="8">
        <f t="shared" ref="L148:L152" si="13">L147+I148+J148</f>
        <v>-3.6399999999999872</v>
      </c>
      <c r="M148" s="15">
        <f t="shared" ref="M148:M152" si="14">($Q$1*(L148-M147))+M147</f>
        <v>-5.7755185799708464</v>
      </c>
      <c r="N148" s="41">
        <f t="shared" si="11"/>
        <v>40842</v>
      </c>
      <c r="O148" s="17">
        <f t="shared" si="12"/>
        <v>3</v>
      </c>
    </row>
    <row r="149" spans="1:15" ht="16.5" customHeight="1" x14ac:dyDescent="0.2">
      <c r="A149" s="25">
        <v>40842.861354166664</v>
      </c>
      <c r="B149" s="26">
        <v>40842.861354166664</v>
      </c>
      <c r="C149" s="27" t="s">
        <v>162</v>
      </c>
      <c r="D149" s="27" t="s">
        <v>19</v>
      </c>
      <c r="E149" s="28">
        <v>5000</v>
      </c>
      <c r="F149" s="27" t="s">
        <v>3</v>
      </c>
      <c r="G149" s="29">
        <v>1.3897299999999999</v>
      </c>
      <c r="H149" s="29">
        <v>1.3897299999999999</v>
      </c>
      <c r="I149" s="29">
        <v>0</v>
      </c>
      <c r="J149" s="29">
        <v>-0.2</v>
      </c>
      <c r="K149" s="30" t="s">
        <v>17</v>
      </c>
      <c r="L149" s="8">
        <f t="shared" si="13"/>
        <v>-3.8399999999999874</v>
      </c>
      <c r="M149" s="15">
        <f t="shared" si="14"/>
        <v>-5.5911834771164788</v>
      </c>
      <c r="N149" s="41">
        <f t="shared" si="11"/>
        <v>40842</v>
      </c>
      <c r="O149" s="17">
        <f t="shared" si="12"/>
        <v>20</v>
      </c>
    </row>
    <row r="150" spans="1:15" ht="16.5" customHeight="1" x14ac:dyDescent="0.2">
      <c r="A150" s="31">
        <v>40842.869953703703</v>
      </c>
      <c r="B150" s="22">
        <v>40842.869953703703</v>
      </c>
      <c r="C150" s="16" t="s">
        <v>163</v>
      </c>
      <c r="D150" s="16" t="s">
        <v>16</v>
      </c>
      <c r="E150" s="23">
        <v>1650</v>
      </c>
      <c r="F150" s="16" t="s">
        <v>3</v>
      </c>
      <c r="G150" s="24">
        <v>1.39029</v>
      </c>
      <c r="H150" s="24">
        <v>1.3897299999999999</v>
      </c>
      <c r="I150" s="24">
        <v>0.92</v>
      </c>
      <c r="J150" s="24">
        <v>0.04</v>
      </c>
      <c r="K150" s="32" t="s">
        <v>20</v>
      </c>
      <c r="L150" s="8">
        <f t="shared" si="13"/>
        <v>-2.8799999999999875</v>
      </c>
      <c r="M150" s="15">
        <f t="shared" si="14"/>
        <v>-5.3329755269149084</v>
      </c>
      <c r="N150" s="41">
        <f t="shared" si="11"/>
        <v>40842</v>
      </c>
      <c r="O150" s="17">
        <f t="shared" si="12"/>
        <v>20</v>
      </c>
    </row>
    <row r="151" spans="1:15" ht="16.5" customHeight="1" x14ac:dyDescent="0.2">
      <c r="A151" s="33">
        <v>40842.870254629626</v>
      </c>
      <c r="B151" s="18">
        <v>40842.870254629626</v>
      </c>
      <c r="C151" s="19" t="s">
        <v>164</v>
      </c>
      <c r="D151" s="19" t="s">
        <v>16</v>
      </c>
      <c r="E151" s="20">
        <v>1650</v>
      </c>
      <c r="F151" s="19" t="s">
        <v>3</v>
      </c>
      <c r="G151" s="21">
        <v>1.3905700000000001</v>
      </c>
      <c r="H151" s="21">
        <v>1.3897299999999999</v>
      </c>
      <c r="I151" s="21">
        <v>1.39</v>
      </c>
      <c r="J151" s="21">
        <v>-7.0000000000000007E-2</v>
      </c>
      <c r="K151" s="34" t="s">
        <v>20</v>
      </c>
      <c r="L151" s="8">
        <f t="shared" si="13"/>
        <v>-1.5599999999999876</v>
      </c>
      <c r="M151" s="15">
        <f t="shared" si="14"/>
        <v>-4.9736445243515828</v>
      </c>
      <c r="N151" s="41">
        <f t="shared" si="11"/>
        <v>40842</v>
      </c>
      <c r="O151" s="17">
        <f t="shared" si="12"/>
        <v>20</v>
      </c>
    </row>
    <row r="152" spans="1:15" ht="16.5" customHeight="1" thickBot="1" x14ac:dyDescent="0.25">
      <c r="A152" s="35">
        <v>40842.873159722221</v>
      </c>
      <c r="B152" s="36">
        <v>40842.873159722221</v>
      </c>
      <c r="C152" s="37" t="s">
        <v>165</v>
      </c>
      <c r="D152" s="37" t="s">
        <v>16</v>
      </c>
      <c r="E152" s="38">
        <v>1700</v>
      </c>
      <c r="F152" s="37" t="s">
        <v>3</v>
      </c>
      <c r="G152" s="39">
        <v>1.3913</v>
      </c>
      <c r="H152" s="39">
        <v>1.3897299999999999</v>
      </c>
      <c r="I152" s="39">
        <v>2.67</v>
      </c>
      <c r="J152" s="39">
        <v>0.05</v>
      </c>
      <c r="K152" s="40" t="s">
        <v>20</v>
      </c>
      <c r="L152" s="8">
        <f t="shared" si="13"/>
        <v>1.1600000000000124</v>
      </c>
      <c r="M152" s="15">
        <f t="shared" si="14"/>
        <v>-4.3894879029847642</v>
      </c>
      <c r="N152" s="41">
        <f>INT(A152)</f>
        <v>40842</v>
      </c>
      <c r="O152" s="17">
        <f t="shared" si="12"/>
        <v>20</v>
      </c>
    </row>
  </sheetData>
  <pageMargins left="0.7" right="0.7" top="0.75" bottom="0.7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Graphs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Paul</cp:lastModifiedBy>
  <dcterms:created xsi:type="dcterms:W3CDTF">2011-09-20T07:16:37Z</dcterms:created>
  <dcterms:modified xsi:type="dcterms:W3CDTF">2011-10-27T02:13:57Z</dcterms:modified>
</cp:coreProperties>
</file>